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1.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worksheets/sheet7.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9.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600" firstSheet="0" activeTab="0"/>
  </bookViews>
  <sheets>
    <sheet name="Project Overview" sheetId="1" state="visible" r:id="rId3"/>
    <sheet name="Margin Analysis" sheetId="2" state="visible" r:id="rId4"/>
    <sheet name="Budget Summary" sheetId="3" state="visible" r:id="rId5"/>
    <sheet name="LED Cost Sheet" sheetId="4" state="visible" r:id="rId6"/>
    <sheet name="Tech Specs (Installers)" sheetId="5" state="visible" r:id="rId7"/>
    <sheet name="Training LED Wall - Install" sheetId="6" state="visible" r:id="rId8"/>
    <sheet name="Processor Count" sheetId="7" state="visible" r:id="rId9"/>
    <sheet name="Bundle Equipment" sheetId="8" state="visible" r:id="rId10"/>
    <sheet name="ANC Travel" sheetId="9" state="visible" r:id="rId11"/>
    <sheet name="CMS" sheetId="10" state="visible" r:id="rId12"/>
    <sheet name="Scoring" sheetId="11" state="visible" r:id="rId13"/>
    <sheet name="Venue Services" sheetId="12" state="visible" r:id="rId14"/>
    <sheet name="Additional Items" sheetId="13" state="visible" r:id="rId15"/>
    <sheet name="Resp Matrix" sheetId="14" state="visible" r:id="rId16"/>
    <sheet name="P&amp;L" sheetId="15" state="visible" r:id="rId17"/>
    <sheet name="Cash Flow" sheetId="16" state="visible" r:id="rId18"/>
    <sheet name="PO's" sheetId="17" state="visible" r:id="rId19"/>
    <sheet name="_Products" sheetId="18" state="hidden" r:id="rId20"/>
  </sheet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Unknown Author</author>
  </authors>
  <commentList>
    <comment ref="C6" authorId="0">
      <text>
        <r>
          <rPr>
            <sz val="10"/>
            <rFont val="Arial"/>
            <family val="2"/>
          </rPr>
          <t xml:space="preserve">Current unified export format, generated September 14, 2026. Isolated training data only. The public sample retains only its one selected product; unrelated internal catalogue rows have been removed. Not a customer quote. The original September 11 Academy proposal is a separate historical example.</t>
        </r>
      </text>
    </comment>
  </commentList>
</comments>
</file>

<file path=xl/sharedStrings.xml><?xml version="1.0" encoding="utf-8"?>
<sst xmlns="http://schemas.openxmlformats.org/spreadsheetml/2006/main" count="631" uniqueCount="395">
  <si>
    <t xml:space="preserve">TRAINING ONLY — Indoor LED Wall — Project Overview</t>
  </si>
  <si>
    <t xml:space="preserve">ANC One Training | 2026-09-14 | ANC Proposal Engine</t>
  </si>
  <si>
    <t xml:space="preserve">PROJECT INFORMATION</t>
  </si>
  <si>
    <t xml:space="preserve">Client</t>
  </si>
  <si>
    <t xml:space="preserve">ANC One Training</t>
  </si>
  <si>
    <t xml:space="preserve">Project Name</t>
  </si>
  <si>
    <t xml:space="preserve">TRAINING ONLY — Indoor LED Wall</t>
  </si>
  <si>
    <t xml:space="preserve">Location</t>
  </si>
  <si>
    <t xml:space="preserve">Illustrative US venue</t>
  </si>
  <si>
    <t xml:space="preserve">Date Created</t>
  </si>
  <si>
    <t xml:space="preserve">2026-09-14</t>
  </si>
  <si>
    <t xml:space="preserve">Currency</t>
  </si>
  <si>
    <t xml:space="preserve">USD</t>
  </si>
  <si>
    <t xml:space="preserve">Environment</t>
  </si>
  <si>
    <t xml:space="preserve">Indoor</t>
  </si>
  <si>
    <t xml:space="preserve">Union Labor</t>
  </si>
  <si>
    <t xml:space="preserve">No</t>
  </si>
  <si>
    <t xml:space="preserve">Bond Required</t>
  </si>
  <si>
    <t xml:space="preserve">Number of Displays</t>
  </si>
  <si>
    <t xml:space="preserve">FINANCIAL PARAMETERS</t>
  </si>
  <si>
    <t xml:space="preserve">LED Hardware Margin</t>
  </si>
  <si>
    <t xml:space="preserve">Install / Services Margin</t>
  </si>
  <si>
    <t xml:space="preserve">Engineering Margin</t>
  </si>
  <si>
    <t xml:space="preserve">Equipment Margin</t>
  </si>
  <si>
    <t xml:space="preserve">CMS Margin</t>
  </si>
  <si>
    <t xml:space="preserve">Sponsorship Margin</t>
  </si>
  <si>
    <t xml:space="preserve">Bond Rate</t>
  </si>
  <si>
    <t xml:space="preserve">N/A</t>
  </si>
  <si>
    <t xml:space="preserve">Tax Rate</t>
  </si>
  <si>
    <t xml:space="preserve">Tariff Rate</t>
  </si>
  <si>
    <t xml:space="preserve">SUMMARY TOTALS</t>
  </si>
  <si>
    <t xml:space="preserve">Total Cost</t>
  </si>
  <si>
    <t xml:space="preserve">Total Selling Price</t>
  </si>
  <si>
    <t xml:space="preserve">Project Margin $</t>
  </si>
  <si>
    <t xml:space="preserve">Project Margin %</t>
  </si>
  <si>
    <t xml:space="preserve">DOCUMENT TOTAL</t>
  </si>
  <si>
    <t xml:space="preserve">INFORMATION NEEDED</t>
  </si>
  <si>
    <t xml:space="preserve">Client Name</t>
  </si>
  <si>
    <t xml:space="preserve">Venue Name</t>
  </si>
  <si>
    <t xml:space="preserve">Venue Address</t>
  </si>
  <si>
    <t xml:space="preserve">Payment Terms</t>
  </si>
  <si>
    <t xml:space="preserve">50% - on Contract Signing
20% - on Product Shipping
20% - on Substantial Completion
10% - on Final Sign-Off</t>
  </si>
  <si>
    <t xml:space="preserve">Taxes</t>
  </si>
  <si>
    <t xml:space="preserve">7.0%</t>
  </si>
  <si>
    <t xml:space="preserve">Statement of Work</t>
  </si>
  <si>
    <t xml:space="preserve">Included - full installation scope</t>
  </si>
  <si>
    <t xml:space="preserve">Substantial Completion Date</t>
  </si>
  <si>
    <t xml:space="preserve">To be confirmed with client</t>
  </si>
  <si>
    <t xml:space="preserve">Change Orders</t>
  </si>
  <si>
    <t xml:space="preserve">None to date</t>
  </si>
  <si>
    <t xml:space="preserve">WARRANTY OPTIONS</t>
  </si>
  <si>
    <t xml:space="preserve">Parts Warranty</t>
  </si>
  <si>
    <t xml:space="preserve">3 years (standard)</t>
  </si>
  <si>
    <t xml:space="preserve">Labor Warranty</t>
  </si>
  <si>
    <t xml:space="preserve">1 year on-site (standard)</t>
  </si>
  <si>
    <t xml:space="preserve">Event Support</t>
  </si>
  <si>
    <t xml:space="preserve">Per agreement</t>
  </si>
  <si>
    <t xml:space="preserve">Pre-Season Checks</t>
  </si>
  <si>
    <t xml:space="preserve">TRAINING ONLY — Indoor LED Wall — Margin Analysis</t>
  </si>
  <si>
    <t xml:space="preserve">Zone / Category</t>
  </si>
  <si>
    <t xml:space="preserve">Cost</t>
  </si>
  <si>
    <t xml:space="preserve">Selling Price</t>
  </si>
  <si>
    <t xml:space="preserve">Margin $</t>
  </si>
  <si>
    <t xml:space="preserve">Margin %</t>
  </si>
  <si>
    <t xml:space="preserve">Training LED Wall — wall</t>
  </si>
  <si>
    <t xml:space="preserve">    LED Hardware</t>
  </si>
  <si>
    <t xml:space="preserve">    Structural Materials</t>
  </si>
  <si>
    <t xml:space="preserve">    Structural Labor &amp; LED Installation</t>
  </si>
  <si>
    <t xml:space="preserve">    Electrical &amp; Data</t>
  </si>
  <si>
    <t xml:space="preserve">    PM / General Conditions / Travel</t>
  </si>
  <si>
    <t xml:space="preserve">    Engineering &amp; Permits</t>
  </si>
  <si>
    <t xml:space="preserve">    SUBTOTAL</t>
  </si>
  <si>
    <t xml:space="preserve">    TAX</t>
  </si>
  <si>
    <t xml:space="preserve">    BOND</t>
  </si>
  <si>
    <t xml:space="preserve">    TARIFF</t>
  </si>
  <si>
    <t xml:space="preserve">    SPONSORSHIP</t>
  </si>
  <si>
    <t xml:space="preserve">    GRAND TOTAL</t>
  </si>
  <si>
    <t xml:space="preserve">ADDITIONAL COST CENTERS</t>
  </si>
  <si>
    <t xml:space="preserve">CMS (Content Management System)</t>
  </si>
  <si>
    <t xml:space="preserve">Scoring System</t>
  </si>
  <si>
    <t xml:space="preserve">Venue Services</t>
  </si>
  <si>
    <t xml:space="preserve">Game Clock</t>
  </si>
  <si>
    <t xml:space="preserve">Pitch Clocks</t>
  </si>
  <si>
    <t xml:space="preserve">OES / MIS / Timing</t>
  </si>
  <si>
    <t xml:space="preserve">DMX / Misc Equipment</t>
  </si>
  <si>
    <t xml:space="preserve">BASE BID GRAND TOTAL</t>
  </si>
  <si>
    <t xml:space="preserve">TRAINING ONLY — Indoor LED Wall — Budget Summary</t>
  </si>
  <si>
    <t xml:space="preserve">ANC One Training | 2026-09-14 | By Category</t>
  </si>
  <si>
    <t xml:space="preserve">Category</t>
  </si>
  <si>
    <t xml:space="preserve">Price / SqFt</t>
  </si>
  <si>
    <t xml:space="preserve">LED Hardware (all displays)</t>
  </si>
  <si>
    <t xml:space="preserve">Structural Materials</t>
  </si>
  <si>
    <t xml:space="preserve">Structural Labor &amp; LED Installation</t>
  </si>
  <si>
    <t xml:space="preserve">Electrical &amp; Data</t>
  </si>
  <si>
    <t xml:space="preserve">PM / General Conditions / Travel</t>
  </si>
  <si>
    <t xml:space="preserve">Engineering &amp; Permits</t>
  </si>
  <si>
    <t xml:space="preserve">SUBTOTAL</t>
  </si>
  <si>
    <t xml:space="preserve">TAX</t>
  </si>
  <si>
    <t xml:space="preserve">BOND</t>
  </si>
  <si>
    <t xml:space="preserve">GRAND TOTAL</t>
  </si>
  <si>
    <t xml:space="preserve">TRAINING ONLY — Indoor LED Wall — LED Cost Sheet</t>
  </si>
  <si>
    <t xml:space="preserve">Sponsorship →</t>
  </si>
  <si>
    <t xml:space="preserve">LED Margin Override →</t>
  </si>
  <si>
    <t xml:space="preserve">Display</t>
  </si>
  <si>
    <t xml:space="preserve">RFP H (ft)</t>
  </si>
  <si>
    <t xml:space="preserve">RFP W (ft)</t>
  </si>
  <si>
    <t xml:space="preserve">RFP NITs</t>
  </si>
  <si>
    <t xml:space="preserve">Vendor</t>
  </si>
  <si>
    <t xml:space="preserve">Product</t>
  </si>
  <si>
    <t xml:space="preserve">Pitch</t>
  </si>
  <si>
    <t xml:space="preserve">H (ft)</t>
  </si>
  <si>
    <t xml:space="preserve">W (ft)</t>
  </si>
  <si>
    <t xml:space="preserve">H (px)</t>
  </si>
  <si>
    <t xml:space="preserve">W (px)</t>
  </si>
  <si>
    <t xml:space="preserve">Qty</t>
  </si>
  <si>
    <t xml:space="preserve">Total SqFt</t>
  </si>
  <si>
    <t xml:space="preserve">Product NITs</t>
  </si>
  <si>
    <t xml:space="preserve">Service</t>
  </si>
  <si>
    <t xml:space="preserve">$/SqFt</t>
  </si>
  <si>
    <t xml:space="preserve">Display Cost</t>
  </si>
  <si>
    <t xml:space="preserve">Sponsorship</t>
  </si>
  <si>
    <t xml:space="preserve">Processor</t>
  </si>
  <si>
    <t xml:space="preserve">Shipping</t>
  </si>
  <si>
    <t xml:space="preserve">ANC Margin</t>
  </si>
  <si>
    <t xml:space="preserve">Weight (lbs)</t>
  </si>
  <si>
    <t xml:space="preserve">Total Power (W)</t>
  </si>
  <si>
    <t xml:space="preserve">BTU/hr</t>
  </si>
  <si>
    <t xml:space="preserve">Yaham C4 Corona FM</t>
  </si>
  <si>
    <t xml:space="preserve">Front/Rear</t>
  </si>
  <si>
    <t xml:space="preserve">TOTAL (1 screens)</t>
  </si>
  <si>
    <t xml:space="preserve">TRAINING ONLY — Indoor LED Wall — LED Technical Specifications (No Pricing)</t>
  </si>
  <si>
    <t xml:space="preserve">Technical specifications only — no pricing data. Safe for installer/subcontractor distribution.</t>
  </si>
  <si>
    <t xml:space="preserve">Display Name</t>
  </si>
  <si>
    <t xml:space="preserve">Pixel Pitch</t>
  </si>
  <si>
    <t xml:space="preserve">Height (ft)</t>
  </si>
  <si>
    <t xml:space="preserve">Width (ft)</t>
  </si>
  <si>
    <t xml:space="preserve">Pixels H</t>
  </si>
  <si>
    <t xml:space="preserve">Pixels W</t>
  </si>
  <si>
    <t xml:space="preserve">Sq Ft</t>
  </si>
  <si>
    <t xml:space="preserve">Brightness (nits)</t>
  </si>
  <si>
    <t xml:space="preserve">Fiber Strands</t>
  </si>
  <si>
    <t xml:space="preserve">indoor</t>
  </si>
  <si>
    <t xml:space="preserve">Project Name: TRAINING ONLY — Indoor LED Wall</t>
  </si>
  <si>
    <t xml:space="preserve">Revised By: ANC Proposal Engine</t>
  </si>
  <si>
    <t xml:space="preserve">Linked Margin Assignment</t>
  </si>
  <si>
    <t xml:space="preserve">Install Margin</t>
  </si>
  <si>
    <t xml:space="preserve">Electrical Margin</t>
  </si>
  <si>
    <t xml:space="preserve">Engineering and Permits</t>
  </si>
  <si>
    <t xml:space="preserve">Training LED Wall</t>
  </si>
  <si>
    <t xml:space="preserve">Height</t>
  </si>
  <si>
    <t xml:space="preserve">Width</t>
  </si>
  <si>
    <t xml:space="preserve">Total Sq. Ft</t>
  </si>
  <si>
    <t xml:space="preserve">QTY</t>
  </si>
  <si>
    <t xml:space="preserve">Structural Materials:</t>
  </si>
  <si>
    <t xml:space="preserve">Subcontractor 1</t>
  </si>
  <si>
    <t xml:space="preserve">Subcontractor 2</t>
  </si>
  <si>
    <t xml:space="preserve">Subcontractor 3</t>
  </si>
  <si>
    <t xml:space="preserve">Selected</t>
  </si>
  <si>
    <t xml:space="preserve">Additional Contingency</t>
  </si>
  <si>
    <t xml:space="preserve">FABRICATE PRIMARY STEEL</t>
  </si>
  <si>
    <t xml:space="preserve">SUPPLY AND INSTALL PRIMARY PLYWOOD</t>
  </si>
  <si>
    <t xml:space="preserve">FABRICATE SECONDARY STEEL SUBSTRUCTURE</t>
  </si>
  <si>
    <t xml:space="preserve">FABRICATE CLADDING AND TRIM</t>
  </si>
  <si>
    <t xml:space="preserve">OTHER SCOPE ITEM</t>
  </si>
  <si>
    <t xml:space="preserve">Structural Labor and LED Installation</t>
  </si>
  <si>
    <t xml:space="preserve">REMOVAL AND DISPOSAL</t>
  </si>
  <si>
    <t xml:space="preserve">INSTALL SECONDARY STEEL SUBSTRUCTURE</t>
  </si>
  <si>
    <t xml:space="preserve">INSTALL LED DISPLAYS</t>
  </si>
  <si>
    <t xml:space="preserve">INSTALL CLADDING AND TRIM</t>
  </si>
  <si>
    <t xml:space="preserve">HEAVY EQUIPMENT</t>
  </si>
  <si>
    <t xml:space="preserve">PM/GENERAL CONDITIONS/TRAVEL</t>
  </si>
  <si>
    <t xml:space="preserve">Electrical and Data - Materials and Subcontracting</t>
  </si>
  <si>
    <t xml:space="preserve">ELECTRICAL MATERIALS</t>
  </si>
  <si>
    <t xml:space="preserve">DATA MATERIALS</t>
  </si>
  <si>
    <t xml:space="preserve">ELECTRICAL LABOR</t>
  </si>
  <si>
    <t xml:space="preserve">DATA LABOR</t>
  </si>
  <si>
    <t xml:space="preserve">SUB PANEL</t>
  </si>
  <si>
    <t xml:space="preserve">MISC</t>
  </si>
  <si>
    <t xml:space="preserve">Submittals, Engineering, and Permits</t>
  </si>
  <si>
    <t xml:space="preserve">STRUCTURAL ENGINEERING</t>
  </si>
  <si>
    <t xml:space="preserve">STRUCTURAL CERTIFICATION</t>
  </si>
  <si>
    <t xml:space="preserve">ELECTRICAL ENGINEERING</t>
  </si>
  <si>
    <t xml:space="preserve">ELECTRICAL CERTIFICATION</t>
  </si>
  <si>
    <t xml:space="preserve">PERMITS</t>
  </si>
  <si>
    <t xml:space="preserve">ZONE GRAND TOTAL</t>
  </si>
  <si>
    <t xml:space="preserve">TRAINING ONLY — Indoor LED Wall — Processor Count</t>
  </si>
  <si>
    <t xml:space="preserve">Width (px)</t>
  </si>
  <si>
    <t xml:space="preserve">Height (px)</t>
  </si>
  <si>
    <t xml:space="preserve">Ports</t>
  </si>
  <si>
    <t xml:space="preserve">Ports (80%)</t>
  </si>
  <si>
    <t xml:space="preserve">8-bit Video</t>
  </si>
  <si>
    <t xml:space="preserve">8-bit (80%)</t>
  </si>
  <si>
    <t xml:space="preserve">10/12/HDR bit</t>
  </si>
  <si>
    <t xml:space="preserve">660 Pro</t>
  </si>
  <si>
    <t xml:space="preserve">MCTRL4K</t>
  </si>
  <si>
    <t xml:space="preserve">H9 Enhanced</t>
  </si>
  <si>
    <t xml:space="preserve">DISPLAY PROCESSOR REQUIREMENTS</t>
  </si>
  <si>
    <t xml:space="preserve">Total Pixels</t>
  </si>
  <si>
    <t xml:space="preserve">Ports Needed</t>
  </si>
  <si>
    <t xml:space="preserve">Processor Type</t>
  </si>
  <si>
    <t xml:space="preserve">Processors Needed</t>
  </si>
  <si>
    <t xml:space="preserve">TOTAL</t>
  </si>
  <si>
    <t xml:space="preserve">TRAINING ONLY — Indoor LED Wall — Processor &amp; Equipment Breakdown</t>
  </si>
  <si>
    <t xml:space="preserve">Editable — adjust component costs per display zone. Totals roll into Margin Analysis.</t>
  </si>
  <si>
    <t xml:space="preserve">Component</t>
  </si>
  <si>
    <t xml:space="preserve">Margin</t>
  </si>
  <si>
    <t xml:space="preserve">EQUIPMENT</t>
  </si>
  <si>
    <t xml:space="preserve">Sending Card</t>
  </si>
  <si>
    <t xml:space="preserve">Signal Cable Kit</t>
  </si>
  <si>
    <t xml:space="preserve">Zone Subtotal</t>
  </si>
  <si>
    <t xml:space="preserve">EQUIPMENT GRAND TOTAL</t>
  </si>
  <si>
    <t xml:space="preserve">TRAINING ONLY — Indoor LED Wall — ANC Travel</t>
  </si>
  <si>
    <t xml:space="preserve">Travel - Installation</t>
  </si>
  <si>
    <t xml:space="preserve">Quantity</t>
  </si>
  <si>
    <t xml:space="preserve">Hotel</t>
  </si>
  <si>
    <t xml:space="preserve">Airfare</t>
  </si>
  <si>
    <t xml:space="preserve">Car</t>
  </si>
  <si>
    <t xml:space="preserve">Per Diem</t>
  </si>
  <si>
    <t xml:space="preserve">Bundled</t>
  </si>
  <si>
    <t xml:space="preserve">Account for freelancer</t>
  </si>
  <si>
    <t xml:space="preserve">Total</t>
  </si>
  <si>
    <t xml:space="preserve">USD:</t>
  </si>
  <si>
    <t xml:space="preserve">Travel - Commissioning</t>
  </si>
  <si>
    <t xml:space="preserve">Game Support</t>
  </si>
  <si>
    <t xml:space="preserve">Game Day Support</t>
  </si>
  <si>
    <t xml:space="preserve">TRAINING ONLY — Indoor LED Wall — Content Management System</t>
  </si>
  <si>
    <t xml:space="preserve">CMS Platform</t>
  </si>
  <si>
    <t xml:space="preserve">All costs require project-specific pricing — update items below based on RFP requirements</t>
  </si>
  <si>
    <t xml:space="preserve">Item</t>
  </si>
  <si>
    <t xml:space="preserve">PRIMARY</t>
  </si>
  <si>
    <t xml:space="preserve">DESIGN &amp; CONTROL SOFTWARE</t>
  </si>
  <si>
    <t xml:space="preserve">GRAPHICS PLAYBACK ENGINE</t>
  </si>
  <si>
    <t xml:space="preserve">IMAGE PROCESSING</t>
  </si>
  <si>
    <t xml:space="preserve">DEDICATED LED ROUTER / SWITCH</t>
  </si>
  <si>
    <t xml:space="preserve">REDUNDANT</t>
  </si>
  <si>
    <t xml:space="preserve">STANDARD SERVICES</t>
  </si>
  <si>
    <t xml:space="preserve">COMMISSIONING</t>
  </si>
  <si>
    <t xml:space="preserve">EVENT SUPPORT</t>
  </si>
  <si>
    <t xml:space="preserve">PROJECT MANAGEMENT</t>
  </si>
  <si>
    <t xml:space="preserve">Integration Hardware</t>
  </si>
  <si>
    <t xml:space="preserve">Integration Labor</t>
  </si>
  <si>
    <t xml:space="preserve">Travel</t>
  </si>
  <si>
    <t xml:space="preserve">CMS TOTAL</t>
  </si>
  <si>
    <t xml:space="preserve">SUB TOTAL</t>
  </si>
  <si>
    <t xml:space="preserve">TRAINING ONLY — Indoor LED Wall — Scoring System</t>
  </si>
  <si>
    <t xml:space="preserve">Scoring Platform</t>
  </si>
  <si>
    <t xml:space="preserve">HARDWARE</t>
  </si>
  <si>
    <t xml:space="preserve">SCORING CONTROLLER / SERVER</t>
  </si>
  <si>
    <t xml:space="preserve">OPERATOR WORKSTATION(S)</t>
  </si>
  <si>
    <t xml:space="preserve">SCOREBOARD INPUT DEVICES</t>
  </si>
  <si>
    <t xml:space="preserve">SHOT CLOCK / GAME CLOCK INTERFACE</t>
  </si>
  <si>
    <t xml:space="preserve">STATISTICS INTERFACE</t>
  </si>
  <si>
    <t xml:space="preserve">SOFTWARE</t>
  </si>
  <si>
    <t xml:space="preserve">SCORING SOFTWARE LICENSE</t>
  </si>
  <si>
    <t xml:space="preserve">GRAPHICS / ANIMATION PACKAGE</t>
  </si>
  <si>
    <t xml:space="preserve">STATISTICS INTEGRATION</t>
  </si>
  <si>
    <t xml:space="preserve">SERVICES</t>
  </si>
  <si>
    <t xml:space="preserve">TRAINING</t>
  </si>
  <si>
    <t xml:space="preserve">SCORING TOTAL</t>
  </si>
  <si>
    <t xml:space="preserve">TRAINING ONLY — Indoor LED Wall — Venue Services</t>
  </si>
  <si>
    <t xml:space="preserve">Multi-year service contract calculator</t>
  </si>
  <si>
    <t xml:space="preserve">Contract Years</t>
  </si>
  <si>
    <t xml:space="preserve">Editable service term</t>
  </si>
  <si>
    <t xml:space="preserve">Year 1 Cost</t>
  </si>
  <si>
    <t xml:space="preserve">Base annual contract value</t>
  </si>
  <si>
    <t xml:space="preserve">Annual Escalation %</t>
  </si>
  <si>
    <t xml:space="preserve">Applied to each renewal year</t>
  </si>
  <si>
    <t xml:space="preserve">Target service-contract margin</t>
  </si>
  <si>
    <t xml:space="preserve">Year</t>
  </si>
  <si>
    <t xml:space="preserve">Notes</t>
  </si>
  <si>
    <t xml:space="preserve">Escalated annual term</t>
  </si>
  <si>
    <t xml:space="preserve">VENUE SERVICES TOTAL</t>
  </si>
  <si>
    <t xml:space="preserve">TRAINING ONLY — Indoor LED Wall — Additional Non-LED Items</t>
  </si>
  <si>
    <t xml:space="preserve">GAME CLOCK</t>
  </si>
  <si>
    <t xml:space="preserve">Six-Digit Game Clocks</t>
  </si>
  <si>
    <t xml:space="preserve">PITCH CLOCK</t>
  </si>
  <si>
    <t xml:space="preserve">OES / MIS</t>
  </si>
  <si>
    <t xml:space="preserve">ADDITIONAL ITEMS TOTAL</t>
  </si>
  <si>
    <t xml:space="preserve">Project: TRAINING ONLY — Indoor LED Wall</t>
  </si>
  <si>
    <t xml:space="preserve">Date: 9/14/2026</t>
  </si>
  <si>
    <t xml:space="preserve">Administrative</t>
  </si>
  <si>
    <t xml:space="preserve">ANC</t>
  </si>
  <si>
    <t xml:space="preserve">Purchaser</t>
  </si>
  <si>
    <t xml:space="preserve">Provide accurate architectural, structural engineering, and electrical drawings and documentation reflecting existing conditions. Where existing information is incomplete, outdated, or unavailable, perform exploratory surveys, field investigations, and verification activities as necessary to confirm actual site conditions.</t>
  </si>
  <si>
    <t xml:space="preserve">X</t>
  </si>
  <si>
    <t xml:space="preserve">Provide Payment and Performance Bond.</t>
  </si>
  <si>
    <t xml:space="preserve">All required permits shall be obtained and provided. All permit‑associated fees and costs shall be reimbursed at actual cost, plus a markup of ten percent (10%).</t>
  </si>
  <si>
    <t xml:space="preserve">Engineering &amp; Submittals</t>
  </si>
  <si>
    <t xml:space="preserve">Customer is responsible to ensure the existing site is adequate, including, but not limited to, providing soil reports and calculations, structural reports or existing primary steel displays to which displays are expected to be mounted, site plans, and other information, documentation, or enabling of exploratory work as may be required for ANC’s Engineer to adequately design the display structure (adverse install conditions will result in additional cost).</t>
  </si>
  <si>
    <t xml:space="preserve">Prepare and provide all required drawings identifying locations and installation requirements for all new equipment.</t>
  </si>
  <si>
    <t xml:space="preserve">Engineering and certification for equipment attachment design for new displays.</t>
  </si>
  <si>
    <t xml:space="preserve">Approval of all artwork and submittals provided by the ANC Projects Team.</t>
  </si>
  <si>
    <t xml:space="preserve">All engineering and certifications shall be performed and issued by a licensed professional engineer, as required by the authority having jurisdiction.</t>
  </si>
  <si>
    <t xml:space="preserve">Physical Installation</t>
  </si>
  <si>
    <t xml:space="preserve">Provide all labor, equipment, and services necessary for the removal and disposal of existing equipment and structural components, as required.</t>
  </si>
  <si>
    <t xml:space="preserve">Fabricate, deliver, and install support structure and appropriate backing for all displays, including hardware, shims and miscellaneous materials as required.</t>
  </si>
  <si>
    <t xml:space="preserve">Provide &amp; Install LED components.</t>
  </si>
  <si>
    <t xml:space="preserve">Provide floor and site protection as required.</t>
  </si>
  <si>
    <t xml:space="preserve">Installation of all signage and aesthetics as approved.</t>
  </si>
  <si>
    <t xml:space="preserve">Heavy equipment (including cranes, lifts, forklifts, and related machinery).</t>
  </si>
  <si>
    <t xml:space="preserve">Receive, unload, and inspect all new equipment upon delivery.</t>
  </si>
  <si>
    <t xml:space="preserve">Provide safe storage of video equipment and control equipment in a safe, dry and secure location until installation.</t>
  </si>
  <si>
    <t xml:space="preserve">Uninterrupted, unobstructed access to all equipment and the control room for the Contractor and its subcontractors throughout installation and commissioning, until the equipment is one hundred percent (100%) operational.</t>
  </si>
  <si>
    <t xml:space="preserve">Post installation site clean-up.</t>
  </si>
  <si>
    <t xml:space="preserve">Electrical &amp; Data Installation</t>
  </si>
  <si>
    <t xml:space="preserve">Provide and install primary power feed at the display location with sufficient amps for ANC proposed display(s); typically 208v 3-phase.</t>
  </si>
  <si>
    <t xml:space="preserve">Provide and install secondary electrical panels, breakers, and branch circuits for ANC provided equipment (excludes remote on/off).</t>
  </si>
  <si>
    <t xml:space="preserve">Provide and install of all secondary conduit and low voltage cabling from owner provided demarcation point to all LED displays.</t>
  </si>
  <si>
    <t xml:space="preserve">Provide and install data cables from LED processors location to LED display.</t>
  </si>
  <si>
    <t xml:space="preserve">Provide and install signal cable conduit with pull string from the control location to all equipment locations and data termination points, in accordance with the electrical and data drawings.</t>
  </si>
  <si>
    <t xml:space="preserve">Terminate all fiber and data cable per electrical and data drawings.</t>
  </si>
  <si>
    <t xml:space="preserve">Mount and install data patch panel in control location and display location, if required.</t>
  </si>
  <si>
    <t xml:space="preserve">Provide high speed internet connection to control room equipment.</t>
  </si>
  <si>
    <t xml:space="preserve">Power outlets with dedicated circuit(s) for all control equipment required per electrical engineering within control room location.</t>
  </si>
  <si>
    <t xml:space="preserve">Processing and Control Systems</t>
  </si>
  <si>
    <t xml:space="preserve">Provide climate controlled control room for all control equipment and processing. Normal operating temperature should be between 65 and 75 degrees Fahrenheit. Normal operating humidity should be less than 80 percent non condensing.</t>
  </si>
  <si>
    <t xml:space="preserve">Supply static IP address five (5) days prior to installation.</t>
  </si>
  <si>
    <t xml:space="preserve">Provide and install data cable conduit, with pull string, from production control location to display for LiveSync control, should remote location be desired.</t>
  </si>
  <si>
    <t xml:space="preserve">Labor to pull data cable for Content Management System.</t>
  </si>
  <si>
    <t xml:space="preserve">Third party application and license fees as required by the customer, i.e. RSS Feeds, etc.</t>
  </si>
  <si>
    <t xml:space="preserve">Provide computer(s) for control software.</t>
  </si>
  <si>
    <t xml:space="preserve">Perform final systems testing and commissioning.</t>
  </si>
  <si>
    <t xml:space="preserve">Training</t>
  </si>
  <si>
    <t xml:space="preserve">Provide list of personnel for training five (5) days in advance.</t>
  </si>
  <si>
    <t xml:space="preserve">Provide sign off list for all training to be distributed to all parties upon completion.</t>
  </si>
  <si>
    <t xml:space="preserve">Perform one (1) day of maintenance training.</t>
  </si>
  <si>
    <t xml:space="preserve">Perform two (2) days of control system operation.</t>
  </si>
  <si>
    <t xml:space="preserve">Project Specific Notes</t>
  </si>
  <si>
    <t xml:space="preserve">ANC has provided a three (3) year warranty on all LED parts and parts repair. Parts Repair shall mean the repair, refurbishment, or replacement of defective LED parts or components, including associated subcomponents, necessary to restore the LED equipment to proper working condition.</t>
  </si>
  <si>
    <t xml:space="preserve">ANC has provided a one (1) year on-site labor during the warranty period as part of this proposal. ANC will train facility staff to perform basic troubleshooting and simple component replacement. ANC will deploy an authorized service technician to perform all escalated service needs at and invoice for costs incurred.</t>
  </si>
  <si>
    <t xml:space="preserve">ANC has provided studio graphic creation hours as part of this proposal.</t>
  </si>
  <si>
    <t xml:space="preserve">ANC has included installation pricing at prevailing wage rates.</t>
  </si>
  <si>
    <t xml:space="preserve">Bonding is not included in this proposal.</t>
  </si>
  <si>
    <t xml:space="preserve">ANC has excluded all taxes and tariffs from the pricing in the enclosed proposal.</t>
  </si>
  <si>
    <t xml:space="preserve">Ocean freight shipping is included in the quote based on current market rates. Shipping costs may change due to global impacts, including pandemics, geopolitical events, supply‑chain disruptions, port congestion, labor shortages, and fuel cost fluctuations. Any resulting increase in freight costs shall be borne by the Purchaser. Estimated transit times are approximately six (6) weeks for ocean freight and two (2) weeks for air freight.</t>
  </si>
  <si>
    <t xml:space="preserve">TRAINING ONLY — Indoor LED Wall — P&amp;L</t>
  </si>
  <si>
    <t xml:space="preserve">Project #:</t>
  </si>
  <si>
    <t xml:space="preserve">Net 30</t>
  </si>
  <si>
    <t xml:space="preserve">PROJECTS BUDGET</t>
  </si>
  <si>
    <t xml:space="preserve">CONTRACT BUDGET</t>
  </si>
  <si>
    <t xml:space="preserve">Revenue</t>
  </si>
  <si>
    <t xml:space="preserve">Budgeted Cost</t>
  </si>
  <si>
    <t xml:space="preserve">Base Contract</t>
  </si>
  <si>
    <t xml:space="preserve">TOTAL BASE CONTRACT</t>
  </si>
  <si>
    <t xml:space="preserve">Total Change Order(s) Amount</t>
  </si>
  <si>
    <t xml:space="preserve">Grand Total</t>
  </si>
  <si>
    <t xml:space="preserve">Cost Category</t>
  </si>
  <si>
    <t xml:space="preserve">Budget</t>
  </si>
  <si>
    <t xml:space="preserve">Committed POs</t>
  </si>
  <si>
    <t xml:space="preserve">Budget Remaining</t>
  </si>
  <si>
    <t xml:space="preserve">LED</t>
  </si>
  <si>
    <t xml:space="preserve">Install</t>
  </si>
  <si>
    <t xml:space="preserve">Electrical</t>
  </si>
  <si>
    <t xml:space="preserve">ANC Travel</t>
  </si>
  <si>
    <t xml:space="preserve">Structural Engineering</t>
  </si>
  <si>
    <t xml:space="preserve">Electrical Engineering</t>
  </si>
  <si>
    <t xml:space="preserve">CMS</t>
  </si>
  <si>
    <t xml:space="preserve">Parts/Labor</t>
  </si>
  <si>
    <t xml:space="preserve">Tax</t>
  </si>
  <si>
    <t xml:space="preserve">Bond</t>
  </si>
  <si>
    <t xml:space="preserve">BASE CONTRACT TOTAL</t>
  </si>
  <si>
    <t xml:space="preserve">TRAINING ONLY — Indoor LED Wall — Cash Flow</t>
  </si>
  <si>
    <t xml:space="preserve">Payment Terms: Net 30</t>
  </si>
  <si>
    <t xml:space="preserve">Payment Phases</t>
  </si>
  <si>
    <t xml:space="preserve">Contract Signed</t>
  </si>
  <si>
    <t xml:space="preserve">Product Shipping</t>
  </si>
  <si>
    <t xml:space="preserve">Substantial Completion</t>
  </si>
  <si>
    <t xml:space="preserve">Sign Off</t>
  </si>
  <si>
    <t xml:space="preserve">Percentages</t>
  </si>
  <si>
    <t xml:space="preserve">Contract Award Date</t>
  </si>
  <si>
    <t xml:space="preserve">TBD</t>
  </si>
  <si>
    <t xml:space="preserve">Scheduled Completion</t>
  </si>
  <si>
    <t xml:space="preserve">Expenses</t>
  </si>
  <si>
    <t xml:space="preserve">Gross Profit</t>
  </si>
  <si>
    <t xml:space="preserve">Gross Profit %</t>
  </si>
  <si>
    <t xml:space="preserve">Budget Tracking (+/-)</t>
  </si>
  <si>
    <t xml:space="preserve">Month</t>
  </si>
  <si>
    <t xml:space="preserve">Month 1</t>
  </si>
  <si>
    <t xml:space="preserve">Month 2</t>
  </si>
  <si>
    <t xml:space="preserve">Month 3</t>
  </si>
  <si>
    <t xml:space="preserve">Month 4</t>
  </si>
  <si>
    <t xml:space="preserve">Month 5</t>
  </si>
  <si>
    <t xml:space="preserve">Month 6</t>
  </si>
  <si>
    <t xml:space="preserve">Month 7</t>
  </si>
  <si>
    <t xml:space="preserve">Month 8</t>
  </si>
  <si>
    <t xml:space="preserve">Month 9</t>
  </si>
  <si>
    <t xml:space="preserve">Month 10</t>
  </si>
  <si>
    <t xml:space="preserve">Amount</t>
  </si>
  <si>
    <t xml:space="preserve">Date Submitted</t>
  </si>
  <si>
    <t xml:space="preserve">Total Revenue</t>
  </si>
  <si>
    <t xml:space="preserve">TRAINING ONLY — Indoor LED Wall — Purchase Orders</t>
  </si>
  <si>
    <t xml:space="preserve">PO Number</t>
  </si>
  <si>
    <t xml:space="preserve">Title / Description</t>
  </si>
  <si>
    <t xml:space="preserve">Original Contract Amount</t>
  </si>
  <si>
    <t xml:space="preserve">Yaham</t>
  </si>
</sst>
</file>

<file path=xl/styles.xml><?xml version="1.0" encoding="utf-8"?>
<styleSheet xmlns="http://schemas.openxmlformats.org/spreadsheetml/2006/main">
  <numFmts count="10">
    <numFmt numFmtId="164" formatCode="General"/>
    <numFmt numFmtId="165" formatCode="0.0%"/>
    <numFmt numFmtId="166" formatCode="\$#,##0"/>
    <numFmt numFmtId="167" formatCode="0.00"/>
    <numFmt numFmtId="168" formatCode="0.0##&quot;mm&quot;"/>
    <numFmt numFmtId="169" formatCode="0"/>
    <numFmt numFmtId="170" formatCode="#,##0"/>
    <numFmt numFmtId="171" formatCode="General"/>
    <numFmt numFmtId="172" formatCode="0.0"/>
    <numFmt numFmtId="173" formatCode="#,##0.00"/>
  </numFmts>
  <fonts count="21">
    <font>
      <sz val="11"/>
      <color theme="1"/>
      <name val="Calibri"/>
      <family val="2"/>
      <charset val="1"/>
    </font>
    <font>
      <sz val="10"/>
      <name val="Arial"/>
      <family val="0"/>
    </font>
    <font>
      <sz val="10"/>
      <name val="Arial"/>
      <family val="0"/>
    </font>
    <font>
      <sz val="10"/>
      <name val="Arial"/>
      <family val="0"/>
    </font>
    <font>
      <b val="true"/>
      <sz val="16"/>
      <color rgb="FFFFFFFF"/>
      <name val="Calibri"/>
      <family val="0"/>
      <charset val="1"/>
    </font>
    <font>
      <sz val="10"/>
      <color rgb="FF666666"/>
      <name val="Calibri"/>
      <family val="0"/>
      <charset val="1"/>
    </font>
    <font>
      <b val="true"/>
      <sz val="11"/>
      <color rgb="FFFFFFFF"/>
      <name val="Calibri"/>
      <family val="0"/>
      <charset val="1"/>
    </font>
    <font>
      <b val="true"/>
      <sz val="10"/>
      <name val="Calibri"/>
      <family val="0"/>
      <charset val="1"/>
    </font>
    <font>
      <sz val="10"/>
      <name val="Calibri"/>
      <family val="0"/>
      <charset val="1"/>
    </font>
    <font>
      <b val="true"/>
      <sz val="12"/>
      <color rgb="FFFFFFFF"/>
      <name val="Calibri"/>
      <family val="0"/>
      <charset val="1"/>
    </font>
    <font>
      <sz val="10"/>
      <name val="Arial"/>
      <family val="2"/>
    </font>
    <font>
      <b val="true"/>
      <sz val="11"/>
      <name val="Calibri"/>
      <family val="0"/>
      <charset val="1"/>
    </font>
    <font>
      <b val="true"/>
      <sz val="12"/>
      <name val="Calibri"/>
      <family val="0"/>
      <charset val="1"/>
    </font>
    <font>
      <b val="true"/>
      <sz val="10"/>
      <color rgb="FF1F2937"/>
      <name val="Calibri"/>
      <family val="0"/>
      <charset val="1"/>
    </font>
    <font>
      <i val="true"/>
      <sz val="9"/>
      <color rgb="FF999999"/>
      <name val="Calibri"/>
      <family val="0"/>
      <charset val="1"/>
    </font>
    <font>
      <i val="true"/>
      <sz val="10"/>
      <color rgb="FFCC0000"/>
      <name val="Calibri"/>
      <family val="0"/>
      <charset val="1"/>
    </font>
    <font>
      <i val="true"/>
      <sz val="10"/>
      <color rgb="FFDEE2E6"/>
      <name val="Calibri"/>
      <family val="0"/>
      <charset val="1"/>
    </font>
    <font>
      <b val="true"/>
      <sz val="14"/>
      <name val="Calibri"/>
      <family val="0"/>
      <charset val="1"/>
    </font>
    <font>
      <sz val="11"/>
      <color rgb="FF666666"/>
      <name val="Calibri"/>
      <family val="0"/>
      <charset val="1"/>
    </font>
    <font>
      <b val="true"/>
      <sz val="11"/>
      <color rgb="FF666666"/>
      <name val="Calibri"/>
      <family val="0"/>
      <charset val="1"/>
    </font>
    <font>
      <b val="true"/>
      <sz val="9"/>
      <name val="Calibri"/>
      <family val="0"/>
      <charset val="1"/>
    </font>
  </fonts>
  <fills count="11">
    <fill>
      <patternFill patternType="none"/>
    </fill>
    <fill>
      <patternFill patternType="gray125"/>
    </fill>
    <fill>
      <patternFill patternType="solid">
        <fgColor rgb="FF0A52EF"/>
        <bgColor rgb="FF3366FF"/>
      </patternFill>
    </fill>
    <fill>
      <patternFill patternType="solid">
        <fgColor rgb="FFF8F9FA"/>
        <bgColor rgb="FFFFFFFF"/>
      </patternFill>
    </fill>
    <fill>
      <patternFill patternType="solid">
        <fgColor rgb="FFFFF8E1"/>
        <bgColor rgb="FFF8F9FA"/>
      </patternFill>
    </fill>
    <fill>
      <patternFill patternType="solid">
        <fgColor rgb="FF1F2937"/>
        <bgColor rgb="FF333300"/>
      </patternFill>
    </fill>
    <fill>
      <patternFill patternType="solid">
        <fgColor rgb="FF28A745"/>
        <bgColor rgb="FF008080"/>
      </patternFill>
    </fill>
    <fill>
      <patternFill patternType="solid">
        <fgColor rgb="FFDEE2E6"/>
        <bgColor rgb="FFD9D9D9"/>
      </patternFill>
    </fill>
    <fill>
      <patternFill patternType="solid">
        <fgColor rgb="FFED7D31"/>
        <bgColor rgb="FFFF8080"/>
      </patternFill>
    </fill>
    <fill>
      <patternFill patternType="solid">
        <fgColor rgb="FFFFFF00"/>
        <bgColor rgb="FFFFFF00"/>
      </patternFill>
    </fill>
    <fill>
      <patternFill patternType="solid">
        <fgColor rgb="FFD4EDDA"/>
        <bgColor rgb="FFDEE2E6"/>
      </patternFill>
    </fill>
  </fills>
  <borders count="7">
    <border diagonalUp="false" diagonalDown="false">
      <left/>
      <right/>
      <top/>
      <bottom/>
      <diagonal/>
    </border>
    <border diagonalUp="false" diagonalDown="false">
      <left/>
      <right/>
      <top/>
      <bottom style="thin">
        <color rgb="FF999999"/>
      </bottom>
      <diagonal/>
    </border>
    <border diagonalUp="false" diagonalDown="false">
      <left style="thin">
        <color rgb="FFCCCCCC"/>
      </left>
      <right style="thin">
        <color rgb="FFCCCCCC"/>
      </right>
      <top style="thin">
        <color rgb="FFCCCCCC"/>
      </top>
      <bottom style="thin">
        <color rgb="FFCCCCCC"/>
      </bottom>
      <diagonal/>
    </border>
    <border diagonalUp="false" diagonalDown="false">
      <left/>
      <right/>
      <top/>
      <bottom style="medium">
        <color rgb="FF0A52EF"/>
      </bottom>
      <diagonal/>
    </border>
    <border diagonalUp="false" diagonalDown="false">
      <left/>
      <right/>
      <top style="medium">
        <color rgb="FF1F2937"/>
      </top>
      <bottom style="medium">
        <color rgb="FF1F2937"/>
      </bottom>
      <diagonal/>
    </border>
    <border diagonalUp="false" diagonalDown="false">
      <left style="thin">
        <color rgb="FFD9D9D9"/>
      </left>
      <right style="thin">
        <color rgb="FFD9D9D9"/>
      </right>
      <top style="thin">
        <color rgb="FFD9D9D9"/>
      </top>
      <bottom style="thin">
        <color rgb="FFD9D9D9"/>
      </bottom>
      <diagonal/>
    </border>
    <border diagonalUp="false" diagonalDown="false">
      <left/>
      <right/>
      <top style="thin">
        <color rgb="FF999999"/>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center" vertical="bottom" textRotation="0" wrapText="fals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7" fillId="3" borderId="0" xfId="0" applyFont="true" applyBorder="false" applyAlignment="false" applyProtection="false">
      <alignment horizontal="general" vertical="bottom" textRotation="0" wrapText="false" indent="0" shrinkToFit="false"/>
      <protection locked="true" hidden="false"/>
    </xf>
    <xf numFmtId="164" fontId="8" fillId="3" borderId="0" xfId="0" applyFont="true" applyBorder="false" applyAlignment="false" applyProtection="false">
      <alignment horizontal="general" vertical="bottom" textRotation="0" wrapText="false" indent="0" shrinkToFit="false"/>
      <protection locked="true" hidden="false"/>
    </xf>
    <xf numFmtId="165" fontId="8" fillId="4" borderId="2" xfId="0" applyFont="true" applyBorder="true" applyAlignment="false" applyProtection="false">
      <alignment horizontal="general" vertical="bottom" textRotation="0" wrapText="false" indent="0" shrinkToFit="false"/>
      <protection locked="true" hidden="false"/>
    </xf>
    <xf numFmtId="166" fontId="8" fillId="0" borderId="0" xfId="0" applyFont="true" applyBorder="false" applyAlignment="false" applyProtection="false">
      <alignment horizontal="general" vertical="bottom" textRotation="0" wrapText="false" indent="0" shrinkToFit="false"/>
      <protection locked="true" hidden="false"/>
    </xf>
    <xf numFmtId="165" fontId="8" fillId="0" borderId="0" xfId="0" applyFont="true" applyBorder="false" applyAlignment="false" applyProtection="false">
      <alignment horizontal="general" vertical="bottom" textRotation="0" wrapText="false" indent="0" shrinkToFit="false"/>
      <protection locked="true" hidden="false"/>
    </xf>
    <xf numFmtId="164" fontId="9" fillId="2" borderId="0" xfId="0" applyFont="true" applyBorder="false" applyAlignment="false" applyProtection="false">
      <alignment horizontal="general" vertical="bottom" textRotation="0" wrapText="false" indent="0" shrinkToFit="false"/>
      <protection locked="true" hidden="false"/>
    </xf>
    <xf numFmtId="166" fontId="9" fillId="2"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7" fillId="3" borderId="0" xfId="0" applyFont="true" applyBorder="false" applyAlignment="true" applyProtection="false">
      <alignment horizontal="general" vertical="top" textRotation="0" wrapText="false" indent="0" shrinkToFit="false"/>
      <protection locked="true" hidden="false"/>
    </xf>
    <xf numFmtId="164" fontId="8" fillId="3" borderId="0" xfId="0" applyFont="true" applyBorder="false" applyAlignment="true" applyProtection="false">
      <alignment horizontal="general" vertical="top" textRotation="0" wrapText="true" indent="0" shrinkToFit="false"/>
      <protection locked="true" hidden="false"/>
    </xf>
    <xf numFmtId="164" fontId="6" fillId="5" borderId="0" xfId="0" applyFont="true" applyBorder="false" applyAlignment="false" applyProtection="false">
      <alignment horizontal="general" vertical="bottom" textRotation="0" wrapText="false" indent="0" shrinkToFit="false"/>
      <protection locked="true" hidden="false"/>
    </xf>
    <xf numFmtId="164" fontId="6" fillId="5"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6" fontId="5" fillId="0" borderId="0" xfId="0" applyFont="true" applyBorder="false" applyAlignment="false" applyProtection="false">
      <alignment horizontal="general" vertical="bottom" textRotation="0" wrapText="false" indent="0" shrinkToFit="false"/>
      <protection locked="true" hidden="false"/>
    </xf>
    <xf numFmtId="165" fontId="5" fillId="0" borderId="0" xfId="0" applyFont="true" applyBorder="false" applyAlignment="false" applyProtection="false">
      <alignment horizontal="general" vertical="bottom" textRotation="0" wrapText="false" indent="0" shrinkToFit="false"/>
      <protection locked="true" hidden="false"/>
    </xf>
    <xf numFmtId="166" fontId="7" fillId="0" borderId="0" xfId="0" applyFont="true" applyBorder="false" applyAlignment="false" applyProtection="false">
      <alignment horizontal="general" vertical="bottom" textRotation="0" wrapText="false" indent="0" shrinkToFit="false"/>
      <protection locked="true" hidden="false"/>
    </xf>
    <xf numFmtId="165" fontId="7"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5" fontId="0" fillId="4" borderId="2" xfId="0" applyFont="false" applyBorder="tru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11" fillId="0" borderId="3" xfId="0" applyFont="true" applyBorder="true" applyAlignment="false" applyProtection="false">
      <alignment horizontal="general" vertical="bottom" textRotation="0" wrapText="false" indent="0" shrinkToFit="false"/>
      <protection locked="true" hidden="false"/>
    </xf>
    <xf numFmtId="166" fontId="11" fillId="0" borderId="3" xfId="0" applyFont="true" applyBorder="true" applyAlignment="false" applyProtection="false">
      <alignment horizontal="general" vertical="bottom" textRotation="0" wrapText="false" indent="0" shrinkToFit="false"/>
      <protection locked="true" hidden="false"/>
    </xf>
    <xf numFmtId="165" fontId="11" fillId="0" borderId="3" xfId="0" applyFont="true" applyBorder="true" applyAlignment="false" applyProtection="false">
      <alignment horizontal="general" vertical="bottom" textRotation="0" wrapText="false" indent="0" shrinkToFit="false"/>
      <protection locked="true" hidden="false"/>
    </xf>
    <xf numFmtId="164" fontId="6" fillId="5" borderId="1" xfId="0" applyFont="true" applyBorder="true" applyAlignment="true" applyProtection="false">
      <alignment horizontal="center" vertical="center"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1" fillId="2" borderId="4" xfId="0" applyFont="true" applyBorder="true" applyAlignment="false" applyProtection="false">
      <alignment horizontal="general" vertical="bottom" textRotation="0" wrapText="false" indent="0" shrinkToFit="false"/>
      <protection locked="true" hidden="false"/>
    </xf>
    <xf numFmtId="164" fontId="9" fillId="2" borderId="4" xfId="0" applyFont="true" applyBorder="true" applyAlignment="false" applyProtection="false">
      <alignment horizontal="general" vertical="bottom" textRotation="0" wrapText="false" indent="0" shrinkToFit="false"/>
      <protection locked="true" hidden="false"/>
    </xf>
    <xf numFmtId="166" fontId="9" fillId="2" borderId="4" xfId="0" applyFont="true" applyBorder="true" applyAlignment="false" applyProtection="false">
      <alignment horizontal="general" vertical="bottom" textRotation="0" wrapText="false" indent="0" shrinkToFit="false"/>
      <protection locked="true" hidden="false"/>
    </xf>
    <xf numFmtId="165" fontId="9" fillId="2" borderId="4" xfId="0" applyFont="true" applyBorder="true" applyAlignment="false" applyProtection="false">
      <alignment horizontal="general" vertical="bottom" textRotation="0" wrapText="false" indent="0" shrinkToFit="false"/>
      <protection locked="true" hidden="false"/>
    </xf>
    <xf numFmtId="164" fontId="6" fillId="6" borderId="1" xfId="0" applyFont="true" applyBorder="true" applyAlignment="true" applyProtection="false">
      <alignment horizontal="center" vertical="center" textRotation="0" wrapText="tru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6" fontId="0" fillId="3" borderId="0" xfId="0" applyFont="false" applyBorder="false" applyAlignment="false" applyProtection="false">
      <alignment horizontal="general" vertical="bottom" textRotation="0" wrapText="false" indent="0" shrinkToFit="false"/>
      <protection locked="true" hidden="false"/>
    </xf>
    <xf numFmtId="165" fontId="0" fillId="3" borderId="0" xfId="0" applyFont="false" applyBorder="false" applyAlignment="false" applyProtection="false">
      <alignment horizontal="general" vertical="bottom" textRotation="0" wrapText="false" indent="0" shrinkToFit="false"/>
      <protection locked="true" hidden="false"/>
    </xf>
    <xf numFmtId="164" fontId="11" fillId="7" borderId="4" xfId="0" applyFont="true" applyBorder="true" applyAlignment="false" applyProtection="false">
      <alignment horizontal="general" vertical="bottom" textRotation="0" wrapText="false" indent="0" shrinkToFit="false"/>
      <protection locked="true" hidden="false"/>
    </xf>
    <xf numFmtId="166" fontId="11" fillId="7" borderId="4" xfId="0" applyFont="true" applyBorder="true" applyAlignment="false" applyProtection="false">
      <alignment horizontal="general" vertical="bottom" textRotation="0" wrapText="false" indent="0" shrinkToFit="false"/>
      <protection locked="true" hidden="false"/>
    </xf>
    <xf numFmtId="165" fontId="11" fillId="7" borderId="4"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right" vertical="center" textRotation="0" wrapText="false" indent="0" shrinkToFit="false"/>
      <protection locked="true" hidden="false"/>
    </xf>
    <xf numFmtId="165" fontId="12" fillId="8" borderId="5" xfId="0" applyFont="true" applyBorder="true" applyAlignment="true" applyProtection="false">
      <alignment horizontal="center" vertical="center" textRotation="0" wrapText="false" indent="0" shrinkToFit="false"/>
      <protection locked="true" hidden="false"/>
    </xf>
    <xf numFmtId="165" fontId="12" fillId="9" borderId="5" xfId="0" applyFont="true" applyBorder="true" applyAlignment="true" applyProtection="false">
      <alignment horizontal="center" vertical="center" textRotation="0" wrapText="false" indent="0" shrinkToFit="false"/>
      <protection locked="true" hidden="false"/>
    </xf>
    <xf numFmtId="164" fontId="11" fillId="3" borderId="0" xfId="0" applyFont="true" applyBorder="false" applyAlignment="false" applyProtection="false">
      <alignment horizontal="general" vertical="bottom" textRotation="0" wrapText="false" indent="0" shrinkToFit="false"/>
      <protection locked="true" hidden="false"/>
    </xf>
    <xf numFmtId="167" fontId="0" fillId="3" borderId="0" xfId="0" applyFont="false" applyBorder="false" applyAlignment="false" applyProtection="false">
      <alignment horizontal="general" vertical="bottom" textRotation="0" wrapText="false" indent="0" shrinkToFit="false"/>
      <protection locked="true" hidden="false"/>
    </xf>
    <xf numFmtId="164" fontId="0" fillId="3" borderId="0" xfId="0" applyFont="true" applyBorder="false" applyAlignment="false" applyProtection="false">
      <alignment horizontal="general" vertical="bottom" textRotation="0" wrapText="false" indent="0" shrinkToFit="false"/>
      <protection locked="true" hidden="false"/>
    </xf>
    <xf numFmtId="168" fontId="0" fillId="3" borderId="0" xfId="0" applyFont="false" applyBorder="false" applyAlignment="true" applyProtection="false">
      <alignment horizontal="center" vertical="bottom" textRotation="0" wrapText="false" indent="0" shrinkToFit="false"/>
      <protection locked="true" hidden="false"/>
    </xf>
    <xf numFmtId="169" fontId="0" fillId="3" borderId="0" xfId="0" applyFont="false" applyBorder="false" applyAlignment="false" applyProtection="false">
      <alignment horizontal="general" vertical="bottom" textRotation="0" wrapText="false" indent="0" shrinkToFit="false"/>
      <protection locked="true" hidden="false"/>
    </xf>
    <xf numFmtId="169" fontId="0" fillId="3" borderId="0" xfId="0" applyFont="false" applyBorder="false" applyAlignment="true" applyProtection="false">
      <alignment horizontal="center" vertical="bottom" textRotation="0" wrapText="false" indent="0" shrinkToFit="false"/>
      <protection locked="true" hidden="false"/>
    </xf>
    <xf numFmtId="170" fontId="0" fillId="3" borderId="0" xfId="0" applyFont="false" applyBorder="false" applyAlignment="false" applyProtection="false">
      <alignment horizontal="general" vertical="bottom" textRotation="0" wrapText="false" indent="0" shrinkToFit="false"/>
      <protection locked="true" hidden="false"/>
    </xf>
    <xf numFmtId="171" fontId="0" fillId="3" borderId="0" xfId="0" applyFont="false" applyBorder="false" applyAlignment="true" applyProtection="false">
      <alignment horizontal="center" vertical="bottom" textRotation="0" wrapText="false" indent="0" shrinkToFit="false"/>
      <protection locked="true" hidden="false"/>
    </xf>
    <xf numFmtId="166" fontId="11" fillId="3" borderId="0" xfId="0" applyFont="true" applyBorder="false" applyAlignment="false" applyProtection="false">
      <alignment horizontal="general" vertical="bottom" textRotation="0" wrapText="false" indent="0" shrinkToFit="false"/>
      <protection locked="true" hidden="false"/>
    </xf>
    <xf numFmtId="164" fontId="11" fillId="10" borderId="4" xfId="0" applyFont="true" applyBorder="true" applyAlignment="false" applyProtection="false">
      <alignment horizontal="general" vertical="bottom" textRotation="0" wrapText="false" indent="0" shrinkToFit="false"/>
      <protection locked="true" hidden="false"/>
    </xf>
    <xf numFmtId="171" fontId="11" fillId="10" borderId="4" xfId="0" applyFont="true" applyBorder="true" applyAlignment="true" applyProtection="false">
      <alignment horizontal="center" vertical="bottom" textRotation="0" wrapText="false" indent="0" shrinkToFit="false"/>
      <protection locked="true" hidden="false"/>
    </xf>
    <xf numFmtId="170" fontId="11" fillId="10" borderId="4" xfId="0" applyFont="true" applyBorder="true" applyAlignment="false" applyProtection="false">
      <alignment horizontal="general" vertical="bottom" textRotation="0" wrapText="false" indent="0" shrinkToFit="false"/>
      <protection locked="true" hidden="false"/>
    </xf>
    <xf numFmtId="166" fontId="11" fillId="10" borderId="4" xfId="0" applyFont="true" applyBorder="true" applyAlignment="false" applyProtection="false">
      <alignment horizontal="general" vertical="bottom" textRotation="0" wrapText="false" indent="0" shrinkToFit="false"/>
      <protection locked="true" hidden="false"/>
    </xf>
    <xf numFmtId="165" fontId="11" fillId="10" borderId="4" xfId="0" applyFont="true" applyBorder="true" applyAlignment="false" applyProtection="false">
      <alignment horizontal="general" vertical="bottom" textRotation="0" wrapText="false" indent="0" shrinkToFit="false"/>
      <protection locked="true" hidden="false"/>
    </xf>
    <xf numFmtId="164" fontId="13" fillId="7" borderId="1" xfId="0" applyFont="true" applyBorder="true" applyAlignment="true" applyProtection="false">
      <alignment horizontal="center" vertical="center" textRotation="0" wrapText="true" indent="0" shrinkToFit="false"/>
      <protection locked="true" hidden="false"/>
    </xf>
    <xf numFmtId="168" fontId="0" fillId="3" borderId="0" xfId="0" applyFont="false" applyBorder="false" applyAlignment="false" applyProtection="false">
      <alignment horizontal="general" vertical="bottom" textRotation="0" wrapText="false" indent="0" shrinkToFit="false"/>
      <protection locked="true" hidden="false"/>
    </xf>
    <xf numFmtId="172" fontId="0" fillId="3" borderId="0" xfId="0" applyFont="fals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7" fontId="0" fillId="0" borderId="0" xfId="0" applyFont="false" applyBorder="false" applyAlignment="false" applyProtection="false">
      <alignment horizontal="general" vertical="bottom" textRotation="0" wrapText="false" indent="0" shrinkToFit="false"/>
      <protection locked="true" hidden="false"/>
    </xf>
    <xf numFmtId="173" fontId="0" fillId="0" borderId="0" xfId="0" applyFont="false" applyBorder="false" applyAlignment="false" applyProtection="false">
      <alignment horizontal="general" vertical="bottom" textRotation="0" wrapText="false" indent="0" shrinkToFit="false"/>
      <protection locked="true" hidden="false"/>
    </xf>
    <xf numFmtId="166" fontId="0" fillId="3" borderId="2" xfId="0" applyFont="false" applyBorder="true" applyAlignment="false" applyProtection="false">
      <alignment horizontal="general" vertical="bottom" textRotation="0" wrapText="false" indent="0" shrinkToFit="false"/>
      <protection locked="true" hidden="false"/>
    </xf>
    <xf numFmtId="166" fontId="0" fillId="4" borderId="2" xfId="0" applyFont="false" applyBorder="true" applyAlignment="false" applyProtection="false">
      <alignment horizontal="general" vertical="bottom" textRotation="0" wrapText="false" indent="0" shrinkToFit="false"/>
      <protection locked="true" hidden="false"/>
    </xf>
    <xf numFmtId="164" fontId="11" fillId="0" borderId="6" xfId="0" applyFont="true" applyBorder="true" applyAlignment="false" applyProtection="false">
      <alignment horizontal="general" vertical="bottom" textRotation="0" wrapText="false" indent="0" shrinkToFit="false"/>
      <protection locked="true" hidden="false"/>
    </xf>
    <xf numFmtId="166" fontId="11" fillId="0" borderId="6" xfId="0" applyFont="true" applyBorder="true" applyAlignment="false" applyProtection="false">
      <alignment horizontal="general" vertical="bottom" textRotation="0" wrapText="false" indent="0" shrinkToFit="false"/>
      <protection locked="true" hidden="false"/>
    </xf>
    <xf numFmtId="170" fontId="0" fillId="0" borderId="0" xfId="0" applyFont="false" applyBorder="false" applyAlignment="false" applyProtection="false">
      <alignment horizontal="general" vertical="bottom" textRotation="0" wrapText="false" indent="0" shrinkToFit="false"/>
      <protection locked="true" hidden="false"/>
    </xf>
    <xf numFmtId="165" fontId="0" fillId="3" borderId="2" xfId="0" applyFont="false" applyBorder="tru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6" fontId="11" fillId="0" borderId="0" xfId="0" applyFont="true" applyBorder="false" applyAlignment="false" applyProtection="false">
      <alignment horizontal="general" vertical="bottom" textRotation="0" wrapText="false" indent="0" shrinkToFit="false"/>
      <protection locked="true" hidden="false"/>
    </xf>
    <xf numFmtId="166" fontId="11" fillId="2" borderId="4" xfId="0" applyFont="true" applyBorder="true" applyAlignment="false" applyProtection="false">
      <alignment horizontal="general" vertical="bottom" textRotation="0" wrapText="false" indent="0" shrinkToFit="false"/>
      <protection locked="true" hidden="false"/>
    </xf>
    <xf numFmtId="164" fontId="0" fillId="3" borderId="2" xfId="0" applyFont="false" applyBorder="tru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0" fillId="4" borderId="2" xfId="0" applyFont="false" applyBorder="tru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6" fillId="2" borderId="4" xfId="0" applyFont="true" applyBorder="true" applyAlignment="false" applyProtection="false">
      <alignment horizontal="general" vertical="bottom" textRotation="0" wrapText="false" indent="0" shrinkToFit="false"/>
      <protection locked="true" hidden="false"/>
    </xf>
    <xf numFmtId="166" fontId="6" fillId="2" borderId="4" xfId="0" applyFont="true" applyBorder="tru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6" fillId="2" borderId="0" xfId="0" applyFont="true" applyBorder="false" applyAlignment="true" applyProtection="false">
      <alignment horizontal="left" vertical="center" textRotation="0" wrapText="false" indent="0" shrinkToFit="false"/>
      <protection locked="true" hidden="false"/>
    </xf>
    <xf numFmtId="164" fontId="6" fillId="2" borderId="0" xfId="0" applyFont="true" applyBorder="false" applyAlignment="true" applyProtection="false">
      <alignment horizontal="center" vertical="bottom" textRotation="0" wrapText="false" indent="0" shrinkToFit="false"/>
      <protection locked="true" hidden="false"/>
    </xf>
    <xf numFmtId="164" fontId="8" fillId="3" borderId="0" xfId="0" applyFont="true" applyBorder="false" applyAlignment="true" applyProtection="false">
      <alignment horizontal="general" vertical="bottom" textRotation="0" wrapText="tru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CC0000"/>
      <rgbColor rgb="FF00FF00"/>
      <rgbColor rgb="FF0000FF"/>
      <rgbColor rgb="FFFFFF00"/>
      <rgbColor rgb="FFFF00FF"/>
      <rgbColor rgb="FF00FFFF"/>
      <rgbColor rgb="FF800000"/>
      <rgbColor rgb="FF008000"/>
      <rgbColor rgb="FF000080"/>
      <rgbColor rgb="FF808000"/>
      <rgbColor rgb="FF800080"/>
      <rgbColor rgb="FF0F766E"/>
      <rgbColor rgb="FFCCCCCC"/>
      <rgbColor rgb="FF808080"/>
      <rgbColor rgb="FF9999FF"/>
      <rgbColor rgb="FF993366"/>
      <rgbColor rgb="FFFFF8E1"/>
      <rgbColor rgb="FFF8F9FA"/>
      <rgbColor rgb="FF660066"/>
      <rgbColor rgb="FFFF8080"/>
      <rgbColor rgb="FF0A52EF"/>
      <rgbColor rgb="FFD9D9D9"/>
      <rgbColor rgb="FF000080"/>
      <rgbColor rgb="FFFF00FF"/>
      <rgbColor rgb="FFFFFF00"/>
      <rgbColor rgb="FF00FFFF"/>
      <rgbColor rgb="FF800080"/>
      <rgbColor rgb="FF800000"/>
      <rgbColor rgb="FF008080"/>
      <rgbColor rgb="FF0000FF"/>
      <rgbColor rgb="FF00CCFF"/>
      <rgbColor rgb="FFDEE2E6"/>
      <rgbColor rgb="FFD4EDDA"/>
      <rgbColor rgb="FFFFFF99"/>
      <rgbColor rgb="FF99CCFF"/>
      <rgbColor rgb="FFFF99CC"/>
      <rgbColor rgb="FFCC99FF"/>
      <rgbColor rgb="FFFFCC99"/>
      <rgbColor rgb="FF3366FF"/>
      <rgbColor rgb="FF33CCCC"/>
      <rgbColor rgb="FF99CC00"/>
      <rgbColor rgb="FFFFC107"/>
      <rgbColor rgb="FFFF9900"/>
      <rgbColor rgb="FFED7D31"/>
      <rgbColor rgb="FF666666"/>
      <rgbColor rgb="FF999999"/>
      <rgbColor rgb="FF003366"/>
      <rgbColor rgb="FF28A745"/>
      <rgbColor rgb="FF003300"/>
      <rgbColor rgb="FF333300"/>
      <rgbColor rgb="FF993300"/>
      <rgbColor rgb="FF993366"/>
      <rgbColor rgb="FF333399"/>
      <rgbColor rgb="FF1F2937"/>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tint val="100000"/>
                <a:shade val="100000"/>
              </a:schemeClr>
            </a:gs>
            <a:gs pos="100000">
              <a:schemeClr val="phClr">
                <a:tint val="50000"/>
                <a:shade val="100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2937"/>
    <pageSetUpPr fitToPage="false"/>
  </sheetPr>
  <dimension ref="A1:C4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0" outlineLevelCol="0"/>
  <cols>
    <col collapsed="false" customWidth="true" hidden="false" outlineLevel="0" max="1" min="1" style="0" width="4"/>
    <col collapsed="false" customWidth="true" hidden="false" outlineLevel="0" max="2" min="2" style="0" width="36"/>
    <col collapsed="false" customWidth="true" hidden="false" outlineLevel="0" max="3" min="3" style="0" width="30"/>
  </cols>
  <sheetData>
    <row r="1" customFormat="false" ht="36" hidden="false" customHeight="true" outlineLevel="0" collapsed="false">
      <c r="A1" s="1" t="s">
        <v>0</v>
      </c>
      <c r="B1" s="1"/>
      <c r="C1" s="1"/>
    </row>
    <row r="2" customFormat="false" ht="15" hidden="false" customHeight="false" outlineLevel="0" collapsed="false">
      <c r="A2" s="2" t="s">
        <v>1</v>
      </c>
      <c r="B2" s="2"/>
      <c r="C2" s="2"/>
    </row>
    <row r="4" customFormat="false" ht="15" hidden="false" customHeight="false" outlineLevel="0" collapsed="false">
      <c r="B4" s="3" t="s">
        <v>2</v>
      </c>
      <c r="C4" s="3"/>
    </row>
    <row r="5" customFormat="false" ht="15" hidden="false" customHeight="false" outlineLevel="0" collapsed="false">
      <c r="B5" s="4" t="s">
        <v>3</v>
      </c>
      <c r="C5" s="5" t="s">
        <v>4</v>
      </c>
    </row>
    <row r="6" customFormat="false" ht="15" hidden="false" customHeight="false" outlineLevel="0" collapsed="false">
      <c r="B6" s="6" t="s">
        <v>5</v>
      </c>
      <c r="C6" s="7" t="s">
        <v>6</v>
      </c>
    </row>
    <row r="7" customFormat="false" ht="15" hidden="false" customHeight="false" outlineLevel="0" collapsed="false">
      <c r="B7" s="4" t="s">
        <v>7</v>
      </c>
      <c r="C7" s="5" t="s">
        <v>8</v>
      </c>
    </row>
    <row r="8" customFormat="false" ht="15" hidden="false" customHeight="false" outlineLevel="0" collapsed="false">
      <c r="B8" s="6" t="s">
        <v>9</v>
      </c>
      <c r="C8" s="7" t="s">
        <v>10</v>
      </c>
    </row>
    <row r="9" customFormat="false" ht="15" hidden="false" customHeight="false" outlineLevel="0" collapsed="false">
      <c r="B9" s="4" t="s">
        <v>11</v>
      </c>
      <c r="C9" s="5" t="s">
        <v>12</v>
      </c>
    </row>
    <row r="10" customFormat="false" ht="15" hidden="false" customHeight="false" outlineLevel="0" collapsed="false">
      <c r="B10" s="6" t="s">
        <v>13</v>
      </c>
      <c r="C10" s="7" t="s">
        <v>14</v>
      </c>
    </row>
    <row r="11" customFormat="false" ht="15" hidden="false" customHeight="false" outlineLevel="0" collapsed="false">
      <c r="B11" s="4" t="s">
        <v>15</v>
      </c>
      <c r="C11" s="5" t="s">
        <v>16</v>
      </c>
    </row>
    <row r="12" customFormat="false" ht="15" hidden="false" customHeight="false" outlineLevel="0" collapsed="false">
      <c r="B12" s="6" t="s">
        <v>17</v>
      </c>
      <c r="C12" s="7" t="s">
        <v>16</v>
      </c>
    </row>
    <row r="13" customFormat="false" ht="15" hidden="false" customHeight="false" outlineLevel="0" collapsed="false">
      <c r="B13" s="4" t="s">
        <v>18</v>
      </c>
      <c r="C13" s="5" t="n">
        <f aca="false">SUM('LED Cost Sheet'!L4:L4)</f>
        <v>1</v>
      </c>
    </row>
    <row r="15" customFormat="false" ht="15" hidden="false" customHeight="false" outlineLevel="0" collapsed="false">
      <c r="B15" s="3" t="s">
        <v>19</v>
      </c>
      <c r="C15" s="3"/>
    </row>
    <row r="16" customFormat="false" ht="15" hidden="false" customHeight="false" outlineLevel="0" collapsed="false">
      <c r="B16" s="6" t="s">
        <v>20</v>
      </c>
      <c r="C16" s="8" t="n">
        <v>0.35</v>
      </c>
    </row>
    <row r="17" customFormat="false" ht="15" hidden="false" customHeight="false" outlineLevel="0" collapsed="false">
      <c r="B17" s="4" t="s">
        <v>21</v>
      </c>
      <c r="C17" s="8" t="n">
        <v>0.35</v>
      </c>
    </row>
    <row r="18" customFormat="false" ht="15" hidden="false" customHeight="false" outlineLevel="0" collapsed="false">
      <c r="B18" s="6" t="s">
        <v>22</v>
      </c>
      <c r="C18" s="8" t="n">
        <v>0.15</v>
      </c>
    </row>
    <row r="19" customFormat="false" ht="15" hidden="false" customHeight="false" outlineLevel="0" collapsed="false">
      <c r="B19" s="4" t="s">
        <v>23</v>
      </c>
      <c r="C19" s="8" t="n">
        <v>0.15</v>
      </c>
    </row>
    <row r="20" customFormat="false" ht="15" hidden="false" customHeight="false" outlineLevel="0" collapsed="false">
      <c r="B20" s="6" t="s">
        <v>24</v>
      </c>
      <c r="C20" s="8" t="n">
        <v>0.15</v>
      </c>
    </row>
    <row r="21" customFormat="false" ht="15" hidden="false" customHeight="false" outlineLevel="0" collapsed="false">
      <c r="B21" s="4" t="s">
        <v>25</v>
      </c>
      <c r="C21" s="8" t="n">
        <v>0</v>
      </c>
    </row>
    <row r="22" customFormat="false" ht="15" hidden="false" customHeight="false" outlineLevel="0" collapsed="false">
      <c r="B22" s="6" t="s">
        <v>26</v>
      </c>
      <c r="C22" s="7" t="s">
        <v>27</v>
      </c>
    </row>
    <row r="23" customFormat="false" ht="15" hidden="false" customHeight="false" outlineLevel="0" collapsed="false">
      <c r="B23" s="4" t="s">
        <v>28</v>
      </c>
      <c r="C23" s="8" t="n">
        <v>0.07</v>
      </c>
    </row>
    <row r="24" customFormat="false" ht="15" hidden="false" customHeight="false" outlineLevel="0" collapsed="false">
      <c r="B24" s="6" t="s">
        <v>29</v>
      </c>
      <c r="C24" s="8" t="n">
        <v>0</v>
      </c>
    </row>
    <row r="26" customFormat="false" ht="15" hidden="false" customHeight="false" outlineLevel="0" collapsed="false">
      <c r="B26" s="3" t="s">
        <v>30</v>
      </c>
      <c r="C26" s="3"/>
    </row>
    <row r="27" customFormat="false" ht="15" hidden="false" customHeight="false" outlineLevel="0" collapsed="false">
      <c r="B27" s="4" t="s">
        <v>31</v>
      </c>
      <c r="C27" s="9" t="n">
        <f aca="false">'Margin Analysis'!C29</f>
        <v>96985.081094755</v>
      </c>
    </row>
    <row r="28" customFormat="false" ht="15" hidden="false" customHeight="false" outlineLevel="0" collapsed="false">
      <c r="B28" s="4" t="s">
        <v>32</v>
      </c>
      <c r="C28" s="9" t="n">
        <f aca="false">'Margin Analysis'!D29</f>
        <v>142485.086496209</v>
      </c>
    </row>
    <row r="29" customFormat="false" ht="15" hidden="false" customHeight="false" outlineLevel="0" collapsed="false">
      <c r="B29" s="4" t="s">
        <v>33</v>
      </c>
      <c r="C29" s="9" t="n">
        <f aca="false">'Margin Analysis'!E29</f>
        <v>45500.0054014536</v>
      </c>
    </row>
    <row r="30" customFormat="false" ht="15" hidden="false" customHeight="false" outlineLevel="0" collapsed="false">
      <c r="B30" s="4" t="s">
        <v>34</v>
      </c>
      <c r="C30" s="10" t="n">
        <f aca="false">'Margin Analysis'!F29</f>
        <v>0.319331703551054</v>
      </c>
    </row>
    <row r="31" customFormat="false" ht="15" hidden="false" customHeight="false" outlineLevel="0" collapsed="false">
      <c r="B31" s="11" t="s">
        <v>35</v>
      </c>
      <c r="C31" s="12" t="n">
        <f aca="false">'Margin Analysis'!D29</f>
        <v>142485.086496209</v>
      </c>
    </row>
    <row r="33" customFormat="false" ht="15" hidden="false" customHeight="false" outlineLevel="0" collapsed="false">
      <c r="B33" s="3" t="s">
        <v>36</v>
      </c>
      <c r="C33" s="3"/>
    </row>
    <row r="34" customFormat="false" ht="15" hidden="false" customHeight="false" outlineLevel="0" collapsed="false">
      <c r="B34" s="13" t="s">
        <v>37</v>
      </c>
      <c r="C34" s="14" t="s">
        <v>4</v>
      </c>
    </row>
    <row r="35" customFormat="false" ht="15" hidden="false" customHeight="false" outlineLevel="0" collapsed="false">
      <c r="B35" s="15" t="s">
        <v>38</v>
      </c>
      <c r="C35" s="16" t="s">
        <v>6</v>
      </c>
    </row>
    <row r="36" customFormat="false" ht="15" hidden="false" customHeight="false" outlineLevel="0" collapsed="false">
      <c r="B36" s="13" t="s">
        <v>39</v>
      </c>
      <c r="C36" s="14" t="s">
        <v>8</v>
      </c>
    </row>
    <row r="37" customFormat="false" ht="63" hidden="false" customHeight="true" outlineLevel="0" collapsed="false">
      <c r="B37" s="15" t="s">
        <v>40</v>
      </c>
      <c r="C37" s="16" t="s">
        <v>41</v>
      </c>
    </row>
    <row r="38" customFormat="false" ht="15" hidden="false" customHeight="false" outlineLevel="0" collapsed="false">
      <c r="B38" s="13" t="s">
        <v>42</v>
      </c>
      <c r="C38" s="14" t="s">
        <v>43</v>
      </c>
    </row>
    <row r="39" customFormat="false" ht="15" hidden="false" customHeight="false" outlineLevel="0" collapsed="false">
      <c r="B39" s="15" t="s">
        <v>44</v>
      </c>
      <c r="C39" s="16" t="s">
        <v>45</v>
      </c>
    </row>
    <row r="40" customFormat="false" ht="15" hidden="false" customHeight="false" outlineLevel="0" collapsed="false">
      <c r="B40" s="13" t="s">
        <v>46</v>
      </c>
      <c r="C40" s="14" t="s">
        <v>47</v>
      </c>
    </row>
    <row r="41" customFormat="false" ht="15" hidden="false" customHeight="false" outlineLevel="0" collapsed="false">
      <c r="B41" s="15" t="s">
        <v>48</v>
      </c>
      <c r="C41" s="16" t="s">
        <v>49</v>
      </c>
    </row>
    <row r="43" customFormat="false" ht="15" hidden="false" customHeight="false" outlineLevel="0" collapsed="false">
      <c r="B43" s="3" t="s">
        <v>50</v>
      </c>
      <c r="C43" s="3"/>
    </row>
    <row r="44" customFormat="false" ht="15" hidden="false" customHeight="false" outlineLevel="0" collapsed="false">
      <c r="B44" s="13" t="s">
        <v>51</v>
      </c>
      <c r="C44" s="14" t="s">
        <v>52</v>
      </c>
    </row>
    <row r="45" customFormat="false" ht="15" hidden="false" customHeight="false" outlineLevel="0" collapsed="false">
      <c r="B45" s="15" t="s">
        <v>53</v>
      </c>
      <c r="C45" s="16" t="s">
        <v>54</v>
      </c>
    </row>
    <row r="46" customFormat="false" ht="15" hidden="false" customHeight="false" outlineLevel="0" collapsed="false">
      <c r="B46" s="13" t="s">
        <v>55</v>
      </c>
      <c r="C46" s="14" t="s">
        <v>56</v>
      </c>
    </row>
    <row r="47" customFormat="false" ht="15" hidden="false" customHeight="false" outlineLevel="0" collapsed="false">
      <c r="B47" s="15" t="s">
        <v>57</v>
      </c>
      <c r="C47" s="16" t="s">
        <v>56</v>
      </c>
    </row>
  </sheetData>
  <mergeCells count="2">
    <mergeCell ref="A1:C1"/>
    <mergeCell ref="A2:C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8A745"/>
    <pageSetUpPr fitToPage="false"/>
  </sheetPr>
  <dimension ref="A1:I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0" outlineLevelCol="0"/>
  <cols>
    <col collapsed="false" customWidth="true" hidden="false" outlineLevel="0" max="1" min="1" style="0" width="4"/>
    <col collapsed="false" customWidth="true" hidden="false" outlineLevel="0" max="2" min="2" style="0" width="14"/>
    <col collapsed="false" customWidth="true" hidden="false" outlineLevel="0" max="3" min="3" style="0" width="36"/>
    <col collapsed="false" customWidth="true" hidden="false" outlineLevel="0" max="4" min="4" style="0" width="14"/>
    <col collapsed="false" customWidth="true" hidden="false" outlineLevel="0" max="5" min="5" style="0" width="10"/>
    <col collapsed="false" customWidth="true" hidden="false" outlineLevel="0" max="6" min="6" style="0" width="14"/>
    <col collapsed="false" customWidth="true" hidden="false" outlineLevel="0" max="7" min="7" style="0" width="12"/>
    <col collapsed="false" customWidth="true" hidden="false" outlineLevel="0" max="9" min="8" style="0" width="14"/>
    <col collapsed="false" customWidth="true" hidden="false" outlineLevel="0" max="10" min="10" style="0" width="4"/>
  </cols>
  <sheetData>
    <row r="1" customFormat="false" ht="36" hidden="false" customHeight="true" outlineLevel="0" collapsed="false">
      <c r="A1" s="1" t="s">
        <v>225</v>
      </c>
      <c r="B1" s="1"/>
      <c r="C1" s="1"/>
      <c r="D1" s="1"/>
      <c r="E1" s="1"/>
      <c r="F1" s="1"/>
      <c r="G1" s="1"/>
    </row>
    <row r="4" customFormat="false" ht="15" hidden="false" customHeight="false" outlineLevel="0" collapsed="false">
      <c r="B4" s="63" t="s">
        <v>226</v>
      </c>
    </row>
    <row r="5" customFormat="false" ht="15" hidden="false" customHeight="false" outlineLevel="0" collapsed="false">
      <c r="B5" s="78" t="s">
        <v>227</v>
      </c>
    </row>
    <row r="6" customFormat="false" ht="24" hidden="false" customHeight="true" outlineLevel="0" collapsed="false">
      <c r="A6" s="30"/>
      <c r="B6" s="30" t="s">
        <v>88</v>
      </c>
      <c r="C6" s="30" t="s">
        <v>228</v>
      </c>
      <c r="D6" s="30" t="s">
        <v>60</v>
      </c>
      <c r="E6" s="30" t="s">
        <v>213</v>
      </c>
      <c r="F6" s="30" t="s">
        <v>31</v>
      </c>
      <c r="G6" s="30" t="s">
        <v>205</v>
      </c>
      <c r="H6" s="30" t="s">
        <v>61</v>
      </c>
      <c r="I6" s="30" t="s">
        <v>62</v>
      </c>
    </row>
    <row r="7" customFormat="false" ht="15" hidden="false" customHeight="false" outlineLevel="0" collapsed="false">
      <c r="A7" s="37"/>
      <c r="B7" s="6" t="s">
        <v>229</v>
      </c>
      <c r="C7" s="37" t="s">
        <v>230</v>
      </c>
      <c r="D7" s="66" t="n">
        <v>0</v>
      </c>
      <c r="E7" s="75" t="n">
        <v>0</v>
      </c>
      <c r="F7" s="38" t="n">
        <f aca="false">ROUND(D7*E7,2)</f>
        <v>0</v>
      </c>
      <c r="G7" s="39" t="n">
        <v>0.1</v>
      </c>
      <c r="H7" s="38" t="n">
        <f aca="false">IFERROR(F7/(1-G7),0)</f>
        <v>0</v>
      </c>
      <c r="I7" s="38" t="n">
        <f aca="false">IFERROR(H7-F7,0)</f>
        <v>0</v>
      </c>
    </row>
    <row r="8" customFormat="false" ht="15" hidden="false" customHeight="false" outlineLevel="0" collapsed="false">
      <c r="B8" s="4" t="s">
        <v>229</v>
      </c>
      <c r="C8" s="79" t="s">
        <v>231</v>
      </c>
      <c r="D8" s="67" t="n">
        <v>0</v>
      </c>
      <c r="E8" s="77" t="n">
        <v>0</v>
      </c>
      <c r="F8" s="24" t="n">
        <f aca="false">ROUND(D8*E8,2)</f>
        <v>0</v>
      </c>
      <c r="G8" s="26" t="n">
        <v>0.1</v>
      </c>
      <c r="H8" s="24" t="n">
        <f aca="false">IFERROR(F8/(1-G8),0)</f>
        <v>0</v>
      </c>
      <c r="I8" s="24" t="n">
        <f aca="false">IFERROR(H8-F8,0)</f>
        <v>0</v>
      </c>
    </row>
    <row r="9" customFormat="false" ht="15" hidden="false" customHeight="false" outlineLevel="0" collapsed="false">
      <c r="A9" s="37"/>
      <c r="B9" s="6" t="s">
        <v>229</v>
      </c>
      <c r="C9" s="37" t="s">
        <v>232</v>
      </c>
      <c r="D9" s="66" t="n">
        <v>0</v>
      </c>
      <c r="E9" s="75" t="n">
        <v>0</v>
      </c>
      <c r="F9" s="38" t="n">
        <f aca="false">ROUND(D9*E9,2)</f>
        <v>0</v>
      </c>
      <c r="G9" s="39" t="n">
        <v>0.1</v>
      </c>
      <c r="H9" s="38" t="n">
        <f aca="false">IFERROR(F9/(1-G9),0)</f>
        <v>0</v>
      </c>
      <c r="I9" s="38" t="n">
        <f aca="false">IFERROR(H9-F9,0)</f>
        <v>0</v>
      </c>
    </row>
    <row r="10" customFormat="false" ht="15" hidden="false" customHeight="false" outlineLevel="0" collapsed="false">
      <c r="B10" s="4" t="s">
        <v>229</v>
      </c>
      <c r="C10" s="79" t="s">
        <v>233</v>
      </c>
      <c r="D10" s="67" t="n">
        <v>0</v>
      </c>
      <c r="E10" s="77" t="n">
        <v>0</v>
      </c>
      <c r="F10" s="24" t="n">
        <f aca="false">ROUND(D10*E10,2)</f>
        <v>0</v>
      </c>
      <c r="G10" s="26" t="n">
        <v>0.1</v>
      </c>
      <c r="H10" s="24" t="n">
        <f aca="false">IFERROR(F10/(1-G10),0)</f>
        <v>0</v>
      </c>
      <c r="I10" s="24" t="n">
        <f aca="false">IFERROR(H10-F10,0)</f>
        <v>0</v>
      </c>
    </row>
    <row r="11" customFormat="false" ht="15" hidden="false" customHeight="false" outlineLevel="0" collapsed="false">
      <c r="A11" s="37"/>
      <c r="B11" s="6" t="s">
        <v>234</v>
      </c>
      <c r="C11" s="37" t="s">
        <v>230</v>
      </c>
      <c r="D11" s="66" t="n">
        <v>0</v>
      </c>
      <c r="E11" s="75" t="n">
        <v>0</v>
      </c>
      <c r="F11" s="38" t="n">
        <f aca="false">ROUND(D11*E11,2)</f>
        <v>0</v>
      </c>
      <c r="G11" s="39" t="n">
        <v>0.1</v>
      </c>
      <c r="H11" s="38" t="n">
        <f aca="false">IFERROR(F11/(1-G11),0)</f>
        <v>0</v>
      </c>
      <c r="I11" s="38" t="n">
        <f aca="false">IFERROR(H11-F11,0)</f>
        <v>0</v>
      </c>
    </row>
    <row r="12" customFormat="false" ht="15" hidden="false" customHeight="false" outlineLevel="0" collapsed="false">
      <c r="B12" s="4" t="s">
        <v>234</v>
      </c>
      <c r="C12" s="79" t="s">
        <v>231</v>
      </c>
      <c r="D12" s="67" t="n">
        <v>0</v>
      </c>
      <c r="E12" s="77" t="n">
        <v>0</v>
      </c>
      <c r="F12" s="24" t="n">
        <f aca="false">ROUND(D12*E12,2)</f>
        <v>0</v>
      </c>
      <c r="G12" s="26" t="n">
        <v>0.1</v>
      </c>
      <c r="H12" s="24" t="n">
        <f aca="false">IFERROR(F12/(1-G12),0)</f>
        <v>0</v>
      </c>
      <c r="I12" s="24" t="n">
        <f aca="false">IFERROR(H12-F12,0)</f>
        <v>0</v>
      </c>
    </row>
    <row r="13" customFormat="false" ht="15" hidden="false" customHeight="false" outlineLevel="0" collapsed="false">
      <c r="A13" s="37"/>
      <c r="B13" s="6" t="s">
        <v>234</v>
      </c>
      <c r="C13" s="37" t="s">
        <v>232</v>
      </c>
      <c r="D13" s="66" t="n">
        <v>0</v>
      </c>
      <c r="E13" s="75" t="n">
        <v>0</v>
      </c>
      <c r="F13" s="38" t="n">
        <f aca="false">ROUND(D13*E13,2)</f>
        <v>0</v>
      </c>
      <c r="G13" s="39" t="n">
        <v>0.1</v>
      </c>
      <c r="H13" s="38" t="n">
        <f aca="false">IFERROR(F13/(1-G13),0)</f>
        <v>0</v>
      </c>
      <c r="I13" s="38" t="n">
        <f aca="false">IFERROR(H13-F13,0)</f>
        <v>0</v>
      </c>
    </row>
    <row r="14" customFormat="false" ht="15" hidden="false" customHeight="false" outlineLevel="0" collapsed="false">
      <c r="B14" s="4" t="s">
        <v>235</v>
      </c>
      <c r="C14" s="79" t="s">
        <v>236</v>
      </c>
      <c r="D14" s="67" t="n">
        <v>0</v>
      </c>
      <c r="E14" s="77" t="n">
        <v>0</v>
      </c>
      <c r="F14" s="24" t="n">
        <f aca="false">ROUND(D14*E14,2)</f>
        <v>0</v>
      </c>
      <c r="G14" s="26" t="n">
        <v>0.1</v>
      </c>
      <c r="H14" s="24" t="n">
        <f aca="false">IFERROR(F14/(1-G14),0)</f>
        <v>0</v>
      </c>
      <c r="I14" s="24" t="n">
        <f aca="false">IFERROR(H14-F14,0)</f>
        <v>0</v>
      </c>
    </row>
    <row r="15" customFormat="false" ht="15" hidden="false" customHeight="false" outlineLevel="0" collapsed="false">
      <c r="A15" s="37"/>
      <c r="B15" s="6" t="s">
        <v>235</v>
      </c>
      <c r="C15" s="37" t="s">
        <v>237</v>
      </c>
      <c r="D15" s="66" t="n">
        <v>0</v>
      </c>
      <c r="E15" s="75" t="n">
        <v>0</v>
      </c>
      <c r="F15" s="38" t="n">
        <f aca="false">ROUND(D15*E15,2)</f>
        <v>0</v>
      </c>
      <c r="G15" s="39" t="n">
        <v>0.1</v>
      </c>
      <c r="H15" s="38" t="n">
        <f aca="false">IFERROR(F15/(1-G15),0)</f>
        <v>0</v>
      </c>
      <c r="I15" s="38" t="n">
        <f aca="false">IFERROR(H15-F15,0)</f>
        <v>0</v>
      </c>
    </row>
    <row r="16" customFormat="false" ht="15" hidden="false" customHeight="false" outlineLevel="0" collapsed="false">
      <c r="B16" s="4" t="s">
        <v>235</v>
      </c>
      <c r="C16" s="79" t="s">
        <v>238</v>
      </c>
      <c r="D16" s="67" t="n">
        <v>0</v>
      </c>
      <c r="E16" s="77" t="n">
        <v>0</v>
      </c>
      <c r="F16" s="24" t="n">
        <f aca="false">ROUND(D16*E16,2)</f>
        <v>0</v>
      </c>
      <c r="G16" s="26" t="n">
        <v>0.1</v>
      </c>
      <c r="H16" s="24" t="n">
        <f aca="false">IFERROR(F16/(1-G16),0)</f>
        <v>0</v>
      </c>
      <c r="I16" s="24" t="n">
        <f aca="false">IFERROR(H16-F16,0)</f>
        <v>0</v>
      </c>
    </row>
    <row r="17" customFormat="false" ht="15" hidden="false" customHeight="false" outlineLevel="0" collapsed="false">
      <c r="A17" s="37"/>
      <c r="B17" s="7"/>
      <c r="C17" s="37" t="s">
        <v>239</v>
      </c>
      <c r="D17" s="66" t="n">
        <v>0</v>
      </c>
      <c r="E17" s="75" t="n">
        <v>0</v>
      </c>
      <c r="F17" s="38" t="n">
        <f aca="false">ROUND(D17*E17,2)</f>
        <v>0</v>
      </c>
      <c r="G17" s="39" t="n">
        <v>0.1</v>
      </c>
      <c r="H17" s="38" t="n">
        <f aca="false">IFERROR(F17/(1-G17),0)</f>
        <v>0</v>
      </c>
      <c r="I17" s="38" t="n">
        <f aca="false">IFERROR(H17-F17,0)</f>
        <v>0</v>
      </c>
    </row>
    <row r="18" customFormat="false" ht="15" hidden="false" customHeight="false" outlineLevel="0" collapsed="false">
      <c r="B18" s="5"/>
      <c r="C18" s="79" t="s">
        <v>240</v>
      </c>
      <c r="D18" s="67" t="n">
        <v>0</v>
      </c>
      <c r="E18" s="77" t="n">
        <v>0</v>
      </c>
      <c r="F18" s="24" t="n">
        <f aca="false">ROUND(D18*E18,2)</f>
        <v>0</v>
      </c>
      <c r="G18" s="26" t="n">
        <v>0.1</v>
      </c>
      <c r="H18" s="24" t="n">
        <f aca="false">IFERROR(F18/(1-G18),0)</f>
        <v>0</v>
      </c>
      <c r="I18" s="24" t="n">
        <f aca="false">IFERROR(H18-F18,0)</f>
        <v>0</v>
      </c>
    </row>
    <row r="19" customFormat="false" ht="15" hidden="false" customHeight="false" outlineLevel="0" collapsed="false">
      <c r="A19" s="37"/>
      <c r="B19" s="7"/>
      <c r="C19" s="37" t="s">
        <v>122</v>
      </c>
      <c r="D19" s="66" t="n">
        <v>0</v>
      </c>
      <c r="E19" s="75" t="n">
        <v>0</v>
      </c>
      <c r="F19" s="38" t="n">
        <f aca="false">ROUND(D19*E19,2)</f>
        <v>0</v>
      </c>
      <c r="G19" s="39" t="n">
        <v>0.1</v>
      </c>
      <c r="H19" s="38" t="n">
        <f aca="false">IFERROR(F19/(1-G19),0)</f>
        <v>0</v>
      </c>
      <c r="I19" s="38" t="n">
        <f aca="false">IFERROR(H19-F19,0)</f>
        <v>0</v>
      </c>
    </row>
    <row r="20" customFormat="false" ht="15" hidden="false" customHeight="false" outlineLevel="0" collapsed="false">
      <c r="B20" s="5"/>
      <c r="C20" s="79" t="s">
        <v>241</v>
      </c>
      <c r="D20" s="67" t="n">
        <v>0</v>
      </c>
      <c r="E20" s="77" t="n">
        <v>0</v>
      </c>
      <c r="F20" s="24" t="n">
        <f aca="false">ROUND(D20*E20,2)</f>
        <v>0</v>
      </c>
      <c r="G20" s="26" t="n">
        <v>0.1</v>
      </c>
      <c r="H20" s="24" t="n">
        <f aca="false">IFERROR(F20/(1-G20),0)</f>
        <v>0</v>
      </c>
      <c r="I20" s="24" t="n">
        <f aca="false">IFERROR(H20-F20,0)</f>
        <v>0</v>
      </c>
    </row>
    <row r="22" customFormat="false" ht="15" hidden="false" customHeight="false" outlineLevel="0" collapsed="false">
      <c r="A22" s="55"/>
      <c r="B22" s="55"/>
      <c r="C22" s="55" t="s">
        <v>242</v>
      </c>
      <c r="D22" s="55"/>
      <c r="E22" s="55"/>
      <c r="F22" s="58" t="n">
        <f aca="false">SUM(F7:F20)</f>
        <v>0</v>
      </c>
      <c r="G22" s="55"/>
      <c r="H22" s="58" t="n">
        <f aca="false">SUM(H7:H20)</f>
        <v>0</v>
      </c>
      <c r="I22" s="58" t="n">
        <f aca="false">IFERROR(H22-F22,0)</f>
        <v>0</v>
      </c>
    </row>
    <row r="24" customFormat="false" ht="15" hidden="false" customHeight="false" outlineLevel="0" collapsed="false">
      <c r="B24" s="0" t="s">
        <v>97</v>
      </c>
      <c r="F24" s="67" t="n">
        <v>0</v>
      </c>
    </row>
    <row r="25" customFormat="false" ht="15" hidden="false" customHeight="false" outlineLevel="0" collapsed="false">
      <c r="B25" s="0" t="s">
        <v>98</v>
      </c>
      <c r="F25" s="67" t="n">
        <v>0</v>
      </c>
    </row>
    <row r="26" customFormat="false" ht="15" hidden="false" customHeight="false" outlineLevel="0" collapsed="false">
      <c r="A26" s="32"/>
      <c r="B26" s="80" t="s">
        <v>243</v>
      </c>
      <c r="C26" s="80" t="s">
        <v>221</v>
      </c>
      <c r="D26" s="32"/>
      <c r="E26" s="32"/>
      <c r="F26" s="81" t="n">
        <f aca="false">F22+F24+F25</f>
        <v>0</v>
      </c>
      <c r="G26" s="32"/>
      <c r="H26" s="81" t="n">
        <f aca="false">H22</f>
        <v>0</v>
      </c>
      <c r="I26" s="81" t="n">
        <f aca="false">IFERROR(H26-F26,0)</f>
        <v>0</v>
      </c>
    </row>
  </sheetData>
  <mergeCells count="1">
    <mergeCell ref="A1:G1"/>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8A745"/>
    <pageSetUpPr fitToPage="false"/>
  </sheetPr>
  <dimension ref="A1:I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0" outlineLevelCol="0"/>
  <cols>
    <col collapsed="false" customWidth="true" hidden="false" outlineLevel="0" max="1" min="1" style="0" width="4"/>
    <col collapsed="false" customWidth="true" hidden="false" outlineLevel="0" max="2" min="2" style="0" width="14"/>
    <col collapsed="false" customWidth="true" hidden="false" outlineLevel="0" max="3" min="3" style="0" width="36"/>
    <col collapsed="false" customWidth="true" hidden="false" outlineLevel="0" max="4" min="4" style="0" width="14"/>
    <col collapsed="false" customWidth="true" hidden="false" outlineLevel="0" max="5" min="5" style="0" width="10"/>
    <col collapsed="false" customWidth="true" hidden="false" outlineLevel="0" max="6" min="6" style="0" width="14"/>
    <col collapsed="false" customWidth="true" hidden="false" outlineLevel="0" max="7" min="7" style="0" width="12"/>
    <col collapsed="false" customWidth="true" hidden="false" outlineLevel="0" max="9" min="8" style="0" width="14"/>
    <col collapsed="false" customWidth="true" hidden="false" outlineLevel="0" max="10" min="10" style="0" width="4"/>
  </cols>
  <sheetData>
    <row r="1" customFormat="false" ht="36" hidden="false" customHeight="true" outlineLevel="0" collapsed="false">
      <c r="A1" s="1" t="s">
        <v>244</v>
      </c>
      <c r="B1" s="1"/>
      <c r="C1" s="1"/>
      <c r="D1" s="1"/>
      <c r="E1" s="1"/>
      <c r="F1" s="1"/>
      <c r="G1" s="1"/>
    </row>
    <row r="4" customFormat="false" ht="15" hidden="false" customHeight="false" outlineLevel="0" collapsed="false">
      <c r="B4" s="63" t="s">
        <v>245</v>
      </c>
    </row>
    <row r="5" customFormat="false" ht="15" hidden="false" customHeight="false" outlineLevel="0" collapsed="false">
      <c r="B5" s="78" t="s">
        <v>227</v>
      </c>
    </row>
    <row r="6" customFormat="false" ht="24" hidden="false" customHeight="true" outlineLevel="0" collapsed="false">
      <c r="A6" s="30"/>
      <c r="B6" s="30" t="s">
        <v>88</v>
      </c>
      <c r="C6" s="30" t="s">
        <v>228</v>
      </c>
      <c r="D6" s="30" t="s">
        <v>60</v>
      </c>
      <c r="E6" s="30" t="s">
        <v>213</v>
      </c>
      <c r="F6" s="30" t="s">
        <v>31</v>
      </c>
      <c r="G6" s="30" t="s">
        <v>205</v>
      </c>
      <c r="H6" s="30" t="s">
        <v>61</v>
      </c>
      <c r="I6" s="30" t="s">
        <v>62</v>
      </c>
    </row>
    <row r="7" customFormat="false" ht="15" hidden="false" customHeight="false" outlineLevel="0" collapsed="false">
      <c r="A7" s="37"/>
      <c r="B7" s="6" t="s">
        <v>246</v>
      </c>
      <c r="C7" s="37" t="s">
        <v>247</v>
      </c>
      <c r="D7" s="66" t="n">
        <v>0</v>
      </c>
      <c r="E7" s="75" t="n">
        <v>0</v>
      </c>
      <c r="F7" s="38" t="n">
        <f aca="false">D7*E7</f>
        <v>0</v>
      </c>
      <c r="G7" s="39" t="n">
        <v>0.1</v>
      </c>
      <c r="H7" s="38" t="n">
        <f aca="false">IFERROR(F7/(1-G7),0)</f>
        <v>0</v>
      </c>
      <c r="I7" s="38" t="n">
        <f aca="false">IFERROR(H7-F7,0)</f>
        <v>0</v>
      </c>
    </row>
    <row r="8" customFormat="false" ht="15" hidden="false" customHeight="false" outlineLevel="0" collapsed="false">
      <c r="B8" s="4" t="s">
        <v>246</v>
      </c>
      <c r="C8" s="79" t="s">
        <v>248</v>
      </c>
      <c r="D8" s="67" t="n">
        <v>0</v>
      </c>
      <c r="E8" s="77" t="n">
        <v>0</v>
      </c>
      <c r="F8" s="24" t="n">
        <f aca="false">D8*E8</f>
        <v>0</v>
      </c>
      <c r="G8" s="26" t="n">
        <v>0.1</v>
      </c>
      <c r="H8" s="24" t="n">
        <f aca="false">IFERROR(F8/(1-G8),0)</f>
        <v>0</v>
      </c>
      <c r="I8" s="24" t="n">
        <f aca="false">IFERROR(H8-F8,0)</f>
        <v>0</v>
      </c>
    </row>
    <row r="9" customFormat="false" ht="15" hidden="false" customHeight="false" outlineLevel="0" collapsed="false">
      <c r="A9" s="37"/>
      <c r="B9" s="6" t="s">
        <v>246</v>
      </c>
      <c r="C9" s="37" t="s">
        <v>249</v>
      </c>
      <c r="D9" s="66" t="n">
        <v>0</v>
      </c>
      <c r="E9" s="75" t="n">
        <v>0</v>
      </c>
      <c r="F9" s="38" t="n">
        <f aca="false">D9*E9</f>
        <v>0</v>
      </c>
      <c r="G9" s="39" t="n">
        <v>0.1</v>
      </c>
      <c r="H9" s="38" t="n">
        <f aca="false">IFERROR(F9/(1-G9),0)</f>
        <v>0</v>
      </c>
      <c r="I9" s="38" t="n">
        <f aca="false">IFERROR(H9-F9,0)</f>
        <v>0</v>
      </c>
    </row>
    <row r="10" customFormat="false" ht="15" hidden="false" customHeight="false" outlineLevel="0" collapsed="false">
      <c r="B10" s="4" t="s">
        <v>246</v>
      </c>
      <c r="C10" s="79" t="s">
        <v>250</v>
      </c>
      <c r="D10" s="67" t="n">
        <v>0</v>
      </c>
      <c r="E10" s="77" t="n">
        <v>0</v>
      </c>
      <c r="F10" s="24" t="n">
        <f aca="false">D10*E10</f>
        <v>0</v>
      </c>
      <c r="G10" s="26" t="n">
        <v>0.1</v>
      </c>
      <c r="H10" s="24" t="n">
        <f aca="false">IFERROR(F10/(1-G10),0)</f>
        <v>0</v>
      </c>
      <c r="I10" s="24" t="n">
        <f aca="false">IFERROR(H10-F10,0)</f>
        <v>0</v>
      </c>
    </row>
    <row r="11" customFormat="false" ht="15" hidden="false" customHeight="false" outlineLevel="0" collapsed="false">
      <c r="A11" s="37"/>
      <c r="B11" s="6" t="s">
        <v>246</v>
      </c>
      <c r="C11" s="37" t="s">
        <v>251</v>
      </c>
      <c r="D11" s="66" t="n">
        <v>0</v>
      </c>
      <c r="E11" s="75" t="n">
        <v>0</v>
      </c>
      <c r="F11" s="38" t="n">
        <f aca="false">D11*E11</f>
        <v>0</v>
      </c>
      <c r="G11" s="39" t="n">
        <v>0.1</v>
      </c>
      <c r="H11" s="38" t="n">
        <f aca="false">IFERROR(F11/(1-G11),0)</f>
        <v>0</v>
      </c>
      <c r="I11" s="38" t="n">
        <f aca="false">IFERROR(H11-F11,0)</f>
        <v>0</v>
      </c>
    </row>
    <row r="12" customFormat="false" ht="15" hidden="false" customHeight="false" outlineLevel="0" collapsed="false">
      <c r="B12" s="4" t="s">
        <v>252</v>
      </c>
      <c r="C12" s="79" t="s">
        <v>253</v>
      </c>
      <c r="D12" s="67" t="n">
        <v>0</v>
      </c>
      <c r="E12" s="77" t="n">
        <v>0</v>
      </c>
      <c r="F12" s="24" t="n">
        <f aca="false">D12*E12</f>
        <v>0</v>
      </c>
      <c r="G12" s="26" t="n">
        <v>0.1</v>
      </c>
      <c r="H12" s="24" t="n">
        <f aca="false">IFERROR(F12/(1-G12),0)</f>
        <v>0</v>
      </c>
      <c r="I12" s="24" t="n">
        <f aca="false">IFERROR(H12-F12,0)</f>
        <v>0</v>
      </c>
    </row>
    <row r="13" customFormat="false" ht="15" hidden="false" customHeight="false" outlineLevel="0" collapsed="false">
      <c r="A13" s="37"/>
      <c r="B13" s="6" t="s">
        <v>252</v>
      </c>
      <c r="C13" s="37" t="s">
        <v>254</v>
      </c>
      <c r="D13" s="66" t="n">
        <v>0</v>
      </c>
      <c r="E13" s="75" t="n">
        <v>0</v>
      </c>
      <c r="F13" s="38" t="n">
        <f aca="false">D13*E13</f>
        <v>0</v>
      </c>
      <c r="G13" s="39" t="n">
        <v>0.1</v>
      </c>
      <c r="H13" s="38" t="n">
        <f aca="false">IFERROR(F13/(1-G13),0)</f>
        <v>0</v>
      </c>
      <c r="I13" s="38" t="n">
        <f aca="false">IFERROR(H13-F13,0)</f>
        <v>0</v>
      </c>
    </row>
    <row r="14" customFormat="false" ht="15" hidden="false" customHeight="false" outlineLevel="0" collapsed="false">
      <c r="B14" s="4" t="s">
        <v>252</v>
      </c>
      <c r="C14" s="79" t="s">
        <v>255</v>
      </c>
      <c r="D14" s="67" t="n">
        <v>0</v>
      </c>
      <c r="E14" s="77" t="n">
        <v>0</v>
      </c>
      <c r="F14" s="24" t="n">
        <f aca="false">D14*E14</f>
        <v>0</v>
      </c>
      <c r="G14" s="26" t="n">
        <v>0.1</v>
      </c>
      <c r="H14" s="24" t="n">
        <f aca="false">IFERROR(F14/(1-G14),0)</f>
        <v>0</v>
      </c>
      <c r="I14" s="24" t="n">
        <f aca="false">IFERROR(H14-F14,0)</f>
        <v>0</v>
      </c>
    </row>
    <row r="15" customFormat="false" ht="15" hidden="false" customHeight="false" outlineLevel="0" collapsed="false">
      <c r="A15" s="37"/>
      <c r="B15" s="6" t="s">
        <v>256</v>
      </c>
      <c r="C15" s="37" t="s">
        <v>236</v>
      </c>
      <c r="D15" s="66" t="n">
        <v>0</v>
      </c>
      <c r="E15" s="75" t="n">
        <v>0</v>
      </c>
      <c r="F15" s="38" t="n">
        <f aca="false">D15*E15</f>
        <v>0</v>
      </c>
      <c r="G15" s="39" t="n">
        <v>0.1</v>
      </c>
      <c r="H15" s="38" t="n">
        <f aca="false">IFERROR(F15/(1-G15),0)</f>
        <v>0</v>
      </c>
      <c r="I15" s="38" t="n">
        <f aca="false">IFERROR(H15-F15,0)</f>
        <v>0</v>
      </c>
    </row>
    <row r="16" customFormat="false" ht="15" hidden="false" customHeight="false" outlineLevel="0" collapsed="false">
      <c r="B16" s="4" t="s">
        <v>256</v>
      </c>
      <c r="C16" s="79" t="s">
        <v>257</v>
      </c>
      <c r="D16" s="67" t="n">
        <v>0</v>
      </c>
      <c r="E16" s="77" t="n">
        <v>0</v>
      </c>
      <c r="F16" s="24" t="n">
        <f aca="false">D16*E16</f>
        <v>0</v>
      </c>
      <c r="G16" s="26" t="n">
        <v>0.1</v>
      </c>
      <c r="H16" s="24" t="n">
        <f aca="false">IFERROR(F16/(1-G16),0)</f>
        <v>0</v>
      </c>
      <c r="I16" s="24" t="n">
        <f aca="false">IFERROR(H16-F16,0)</f>
        <v>0</v>
      </c>
    </row>
    <row r="17" customFormat="false" ht="15" hidden="false" customHeight="false" outlineLevel="0" collapsed="false">
      <c r="A17" s="37"/>
      <c r="B17" s="6" t="s">
        <v>256</v>
      </c>
      <c r="C17" s="37" t="s">
        <v>238</v>
      </c>
      <c r="D17" s="66" t="n">
        <v>0</v>
      </c>
      <c r="E17" s="75" t="n">
        <v>0</v>
      </c>
      <c r="F17" s="38" t="n">
        <f aca="false">D17*E17</f>
        <v>0</v>
      </c>
      <c r="G17" s="39" t="n">
        <v>0.1</v>
      </c>
      <c r="H17" s="38" t="n">
        <f aca="false">IFERROR(F17/(1-G17),0)</f>
        <v>0</v>
      </c>
      <c r="I17" s="38" t="n">
        <f aca="false">IFERROR(H17-F17,0)</f>
        <v>0</v>
      </c>
    </row>
    <row r="18" customFormat="false" ht="15" hidden="false" customHeight="false" outlineLevel="0" collapsed="false">
      <c r="B18" s="5"/>
      <c r="C18" s="79" t="s">
        <v>239</v>
      </c>
      <c r="D18" s="67" t="n">
        <v>0</v>
      </c>
      <c r="E18" s="77" t="n">
        <v>0</v>
      </c>
      <c r="F18" s="24" t="n">
        <f aca="false">D18*E18</f>
        <v>0</v>
      </c>
      <c r="G18" s="26" t="n">
        <v>0.1</v>
      </c>
      <c r="H18" s="24" t="n">
        <f aca="false">IFERROR(F18/(1-G18),0)</f>
        <v>0</v>
      </c>
      <c r="I18" s="24" t="n">
        <f aca="false">IFERROR(H18-F18,0)</f>
        <v>0</v>
      </c>
    </row>
    <row r="19" customFormat="false" ht="15" hidden="false" customHeight="false" outlineLevel="0" collapsed="false">
      <c r="A19" s="37"/>
      <c r="B19" s="7"/>
      <c r="C19" s="37" t="s">
        <v>240</v>
      </c>
      <c r="D19" s="66" t="n">
        <v>0</v>
      </c>
      <c r="E19" s="75" t="n">
        <v>0</v>
      </c>
      <c r="F19" s="38" t="n">
        <f aca="false">D19*E19</f>
        <v>0</v>
      </c>
      <c r="G19" s="39" t="n">
        <v>0.1</v>
      </c>
      <c r="H19" s="38" t="n">
        <f aca="false">IFERROR(F19/(1-G19),0)</f>
        <v>0</v>
      </c>
      <c r="I19" s="38" t="n">
        <f aca="false">IFERROR(H19-F19,0)</f>
        <v>0</v>
      </c>
    </row>
    <row r="20" customFormat="false" ht="15" hidden="false" customHeight="false" outlineLevel="0" collapsed="false">
      <c r="B20" s="5"/>
      <c r="C20" s="79" t="s">
        <v>122</v>
      </c>
      <c r="D20" s="67" t="n">
        <v>0</v>
      </c>
      <c r="E20" s="77" t="n">
        <v>0</v>
      </c>
      <c r="F20" s="24" t="n">
        <f aca="false">D20*E20</f>
        <v>0</v>
      </c>
      <c r="G20" s="26" t="n">
        <v>0.1</v>
      </c>
      <c r="H20" s="24" t="n">
        <f aca="false">IFERROR(F20/(1-G20),0)</f>
        <v>0</v>
      </c>
      <c r="I20" s="24" t="n">
        <f aca="false">IFERROR(H20-F20,0)</f>
        <v>0</v>
      </c>
    </row>
    <row r="21" customFormat="false" ht="15" hidden="false" customHeight="false" outlineLevel="0" collapsed="false">
      <c r="A21" s="37"/>
      <c r="B21" s="7"/>
      <c r="C21" s="37" t="s">
        <v>241</v>
      </c>
      <c r="D21" s="66" t="n">
        <v>0</v>
      </c>
      <c r="E21" s="75" t="n">
        <v>0</v>
      </c>
      <c r="F21" s="38" t="n">
        <f aca="false">D21*E21</f>
        <v>0</v>
      </c>
      <c r="G21" s="39" t="n">
        <v>0.1</v>
      </c>
      <c r="H21" s="38" t="n">
        <f aca="false">IFERROR(F21/(1-G21),0)</f>
        <v>0</v>
      </c>
      <c r="I21" s="38" t="n">
        <f aca="false">IFERROR(H21-F21,0)</f>
        <v>0</v>
      </c>
    </row>
    <row r="23" customFormat="false" ht="15" hidden="false" customHeight="false" outlineLevel="0" collapsed="false">
      <c r="A23" s="55"/>
      <c r="B23" s="55"/>
      <c r="C23" s="55" t="s">
        <v>258</v>
      </c>
      <c r="D23" s="55"/>
      <c r="E23" s="55"/>
      <c r="F23" s="58" t="n">
        <f aca="false">SUM(F7:F21)</f>
        <v>0</v>
      </c>
      <c r="G23" s="55"/>
      <c r="H23" s="58" t="n">
        <f aca="false">SUM(H7:H21)</f>
        <v>0</v>
      </c>
      <c r="I23" s="58" t="n">
        <f aca="false">IFERROR(H23-F23,0)</f>
        <v>0</v>
      </c>
    </row>
    <row r="25" customFormat="false" ht="15" hidden="false" customHeight="false" outlineLevel="0" collapsed="false">
      <c r="B25" s="0" t="s">
        <v>97</v>
      </c>
      <c r="F25" s="67" t="n">
        <v>0</v>
      </c>
    </row>
    <row r="26" customFormat="false" ht="15" hidden="false" customHeight="false" outlineLevel="0" collapsed="false">
      <c r="B26" s="0" t="s">
        <v>98</v>
      </c>
      <c r="F26" s="67" t="n">
        <v>0</v>
      </c>
    </row>
    <row r="27" customFormat="false" ht="15" hidden="false" customHeight="false" outlineLevel="0" collapsed="false">
      <c r="A27" s="32"/>
      <c r="B27" s="80" t="s">
        <v>243</v>
      </c>
      <c r="C27" s="80" t="s">
        <v>221</v>
      </c>
      <c r="D27" s="32"/>
      <c r="E27" s="32"/>
      <c r="F27" s="81" t="n">
        <f aca="false">F23+F25+F26</f>
        <v>0</v>
      </c>
      <c r="G27" s="32"/>
      <c r="H27" s="81" t="n">
        <f aca="false">H23</f>
        <v>0</v>
      </c>
      <c r="I27" s="81" t="n">
        <f aca="false">IFERROR(H27-F27,0)</f>
        <v>0</v>
      </c>
    </row>
  </sheetData>
  <mergeCells count="1">
    <mergeCell ref="A1:G1"/>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E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0" outlineLevelCol="0"/>
  <cols>
    <col collapsed="false" customWidth="true" hidden="false" outlineLevel="0" max="1" min="1" style="0" width="24"/>
    <col collapsed="false" customWidth="true" hidden="false" outlineLevel="0" max="2" min="2" style="0" width="18"/>
    <col collapsed="false" customWidth="true" hidden="false" outlineLevel="0" max="5" min="3" style="0" width="16"/>
  </cols>
  <sheetData>
    <row r="1" customFormat="false" ht="36" hidden="false" customHeight="true" outlineLevel="0" collapsed="false">
      <c r="A1" s="1" t="s">
        <v>259</v>
      </c>
      <c r="B1" s="1"/>
      <c r="C1" s="1"/>
      <c r="D1" s="1"/>
      <c r="E1" s="1"/>
    </row>
    <row r="2" customFormat="false" ht="15" hidden="false" customHeight="false" outlineLevel="0" collapsed="false">
      <c r="A2" s="2" t="s">
        <v>260</v>
      </c>
      <c r="B2" s="2"/>
      <c r="C2" s="2"/>
      <c r="D2" s="2"/>
      <c r="E2" s="2"/>
    </row>
    <row r="4" customFormat="false" ht="15" hidden="false" customHeight="false" outlineLevel="0" collapsed="false">
      <c r="A4" s="0" t="s">
        <v>261</v>
      </c>
      <c r="B4" s="77" t="n">
        <v>3</v>
      </c>
      <c r="C4" s="82" t="s">
        <v>262</v>
      </c>
    </row>
    <row r="5" customFormat="false" ht="15" hidden="false" customHeight="false" outlineLevel="0" collapsed="false">
      <c r="A5" s="0" t="s">
        <v>263</v>
      </c>
      <c r="B5" s="67" t="n">
        <v>0</v>
      </c>
      <c r="C5" s="82" t="s">
        <v>264</v>
      </c>
    </row>
    <row r="6" customFormat="false" ht="15" hidden="false" customHeight="false" outlineLevel="0" collapsed="false">
      <c r="A6" s="0" t="s">
        <v>265</v>
      </c>
      <c r="B6" s="25" t="n">
        <v>0.03</v>
      </c>
      <c r="C6" s="82" t="s">
        <v>266</v>
      </c>
    </row>
    <row r="7" customFormat="false" ht="15" hidden="false" customHeight="false" outlineLevel="0" collapsed="false">
      <c r="A7" s="0" t="s">
        <v>63</v>
      </c>
      <c r="B7" s="25" t="n">
        <f aca="false">'Project Overview'!$C$17</f>
        <v>0.35</v>
      </c>
      <c r="C7" s="82" t="s">
        <v>267</v>
      </c>
    </row>
    <row r="10" customFormat="false" ht="15" hidden="false" customHeight="false" outlineLevel="0" collapsed="false">
      <c r="A10" s="30" t="s">
        <v>268</v>
      </c>
      <c r="B10" s="30" t="s">
        <v>60</v>
      </c>
      <c r="C10" s="30" t="s">
        <v>61</v>
      </c>
      <c r="D10" s="30" t="s">
        <v>62</v>
      </c>
      <c r="E10" s="30" t="s">
        <v>269</v>
      </c>
    </row>
    <row r="11" customFormat="false" ht="15" hidden="false" customHeight="false" outlineLevel="0" collapsed="false">
      <c r="A11" s="37" t="str">
        <f aca="false">IF($B$4&gt;=1,"Year 1","")</f>
        <v>Year 1</v>
      </c>
      <c r="B11" s="38" t="n">
        <f aca="false">$B$5</f>
        <v>0</v>
      </c>
      <c r="C11" s="38" t="n">
        <f aca="false">IF(A11="",0,IFERROR(B11/(1-$B$7),0))</f>
        <v>0</v>
      </c>
      <c r="D11" s="38" t="n">
        <f aca="false">IF(A11="",0,IFERROR(C11-B11,0))</f>
        <v>0</v>
      </c>
      <c r="E11" s="37" t="s">
        <v>270</v>
      </c>
    </row>
    <row r="12" customFormat="false" ht="15" hidden="false" customHeight="false" outlineLevel="0" collapsed="false">
      <c r="A12" s="0" t="str">
        <f aca="false">IF($B$4&gt;=2,"Year 2","")</f>
        <v>Year 2</v>
      </c>
      <c r="B12" s="24" t="n">
        <f aca="false">IF(A12="",0,B11*(1+$B$6))</f>
        <v>0</v>
      </c>
      <c r="C12" s="24" t="n">
        <f aca="false">IF(A12="",0,IFERROR(B12/(1-$B$7),0))</f>
        <v>0</v>
      </c>
      <c r="D12" s="24" t="n">
        <f aca="false">IF(A12="",0,IFERROR(C12-B12,0))</f>
        <v>0</v>
      </c>
      <c r="E12" s="79" t="s">
        <v>270</v>
      </c>
    </row>
    <row r="13" customFormat="false" ht="15" hidden="false" customHeight="false" outlineLevel="0" collapsed="false">
      <c r="A13" s="37" t="str">
        <f aca="false">IF($B$4&gt;=3,"Year 3","")</f>
        <v>Year 3</v>
      </c>
      <c r="B13" s="38" t="n">
        <f aca="false">IF(A13="",0,B12*(1+$B$6))</f>
        <v>0</v>
      </c>
      <c r="C13" s="38" t="n">
        <f aca="false">IF(A13="",0,IFERROR(B13/(1-$B$7),0))</f>
        <v>0</v>
      </c>
      <c r="D13" s="38" t="n">
        <f aca="false">IF(A13="",0,IFERROR(C13-B13,0))</f>
        <v>0</v>
      </c>
      <c r="E13" s="37" t="s">
        <v>270</v>
      </c>
    </row>
    <row r="14" customFormat="false" ht="15" hidden="false" customHeight="false" outlineLevel="0" collapsed="false">
      <c r="A14" s="0" t="str">
        <f aca="false">IF($B$4&gt;=4,"Year 4","")</f>
        <v/>
      </c>
      <c r="B14" s="24" t="n">
        <f aca="false">IF(A14="",0,B13*(1+$B$6))</f>
        <v>0</v>
      </c>
      <c r="C14" s="24" t="n">
        <f aca="false">IF(A14="",0,IFERROR(B14/(1-$B$7),0))</f>
        <v>0</v>
      </c>
      <c r="D14" s="24" t="n">
        <f aca="false">IF(A14="",0,IFERROR(C14-B14,0))</f>
        <v>0</v>
      </c>
    </row>
    <row r="15" customFormat="false" ht="15" hidden="false" customHeight="false" outlineLevel="0" collapsed="false">
      <c r="A15" s="37" t="str">
        <f aca="false">IF($B$4&gt;=5,"Year 5","")</f>
        <v/>
      </c>
      <c r="B15" s="38" t="n">
        <f aca="false">IF(A15="",0,B14*(1+$B$6))</f>
        <v>0</v>
      </c>
      <c r="C15" s="38" t="n">
        <f aca="false">IF(A15="",0,IFERROR(B15/(1-$B$7),0))</f>
        <v>0</v>
      </c>
      <c r="D15" s="38" t="n">
        <f aca="false">IF(A15="",0,IFERROR(C15-B15,0))</f>
        <v>0</v>
      </c>
      <c r="E15" s="37"/>
    </row>
    <row r="17" customFormat="false" ht="15" hidden="false" customHeight="false" outlineLevel="0" collapsed="false">
      <c r="A17" s="55" t="s">
        <v>271</v>
      </c>
      <c r="B17" s="58" t="n">
        <f aca="false">SUM(B11:B15)</f>
        <v>0</v>
      </c>
      <c r="C17" s="58" t="n">
        <f aca="false">SUM(C11:C15)</f>
        <v>0</v>
      </c>
      <c r="D17" s="58" t="n">
        <f aca="false">IFERROR(C17-B17,0)</f>
        <v>0</v>
      </c>
      <c r="E17" s="55"/>
    </row>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8A745"/>
    <pageSetUpPr fitToPage="false"/>
  </sheetPr>
  <dimension ref="A1:I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0" outlineLevelCol="0"/>
  <cols>
    <col collapsed="false" customWidth="true" hidden="false" outlineLevel="0" max="1" min="1" style="0" width="4"/>
    <col collapsed="false" customWidth="true" hidden="false" outlineLevel="0" max="2" min="2" style="0" width="18"/>
    <col collapsed="false" customWidth="true" hidden="false" outlineLevel="0" max="3" min="3" style="0" width="36"/>
    <col collapsed="false" customWidth="true" hidden="false" outlineLevel="0" max="4" min="4" style="0" width="14"/>
    <col collapsed="false" customWidth="true" hidden="false" outlineLevel="0" max="5" min="5" style="0" width="10"/>
    <col collapsed="false" customWidth="true" hidden="false" outlineLevel="0" max="6" min="6" style="0" width="14"/>
    <col collapsed="false" customWidth="true" hidden="false" outlineLevel="0" max="7" min="7" style="0" width="12"/>
    <col collapsed="false" customWidth="true" hidden="false" outlineLevel="0" max="9" min="8" style="0" width="14"/>
  </cols>
  <sheetData>
    <row r="1" customFormat="false" ht="36" hidden="false" customHeight="true" outlineLevel="0" collapsed="false">
      <c r="A1" s="1" t="s">
        <v>272</v>
      </c>
      <c r="B1" s="1"/>
      <c r="C1" s="1"/>
      <c r="D1" s="1"/>
      <c r="E1" s="1"/>
      <c r="F1" s="1"/>
      <c r="G1" s="1"/>
      <c r="H1" s="1"/>
    </row>
    <row r="4" customFormat="false" ht="15" hidden="false" customHeight="false" outlineLevel="0" collapsed="false">
      <c r="A4" s="30"/>
      <c r="B4" s="30" t="s">
        <v>88</v>
      </c>
      <c r="C4" s="30" t="s">
        <v>228</v>
      </c>
      <c r="D4" s="30" t="s">
        <v>60</v>
      </c>
      <c r="E4" s="30" t="s">
        <v>213</v>
      </c>
      <c r="F4" s="30" t="s">
        <v>31</v>
      </c>
      <c r="G4" s="30" t="s">
        <v>205</v>
      </c>
      <c r="H4" s="30" t="s">
        <v>61</v>
      </c>
      <c r="I4" s="30" t="s">
        <v>62</v>
      </c>
    </row>
    <row r="5" customFormat="false" ht="15" hidden="false" customHeight="false" outlineLevel="0" collapsed="false">
      <c r="A5" s="37"/>
      <c r="B5" s="37" t="s">
        <v>273</v>
      </c>
      <c r="C5" s="37" t="s">
        <v>274</v>
      </c>
      <c r="D5" s="66" t="n">
        <v>0</v>
      </c>
      <c r="E5" s="75" t="n">
        <v>1</v>
      </c>
      <c r="F5" s="38" t="n">
        <f aca="false">D5*E5</f>
        <v>0</v>
      </c>
      <c r="G5" s="71" t="n">
        <f aca="false">'Project Overview'!$C$19</f>
        <v>0.15</v>
      </c>
      <c r="H5" s="38" t="n">
        <f aca="false">IFERROR(F5/(1-G5),0)</f>
        <v>0</v>
      </c>
      <c r="I5" s="38" t="n">
        <f aca="false">IFERROR(H5-F5,0)</f>
        <v>0</v>
      </c>
    </row>
    <row r="6" customFormat="false" ht="15" hidden="false" customHeight="false" outlineLevel="0" collapsed="false">
      <c r="B6" s="0" t="s">
        <v>275</v>
      </c>
      <c r="C6" s="0" t="s">
        <v>82</v>
      </c>
      <c r="D6" s="67" t="n">
        <v>0</v>
      </c>
      <c r="E6" s="77" t="n">
        <v>1</v>
      </c>
      <c r="F6" s="24" t="n">
        <f aca="false">D6*E6</f>
        <v>0</v>
      </c>
      <c r="G6" s="25" t="n">
        <f aca="false">'Project Overview'!$C$19</f>
        <v>0.15</v>
      </c>
      <c r="H6" s="24" t="n">
        <f aca="false">IFERROR(F6/(1-G6),0)</f>
        <v>0</v>
      </c>
      <c r="I6" s="24" t="n">
        <f aca="false">IFERROR(H6-F6,0)</f>
        <v>0</v>
      </c>
    </row>
    <row r="7" customFormat="false" ht="15" hidden="false" customHeight="false" outlineLevel="0" collapsed="false">
      <c r="A7" s="37"/>
      <c r="B7" s="37" t="s">
        <v>276</v>
      </c>
      <c r="C7" s="37" t="s">
        <v>83</v>
      </c>
      <c r="D7" s="66" t="n">
        <v>0</v>
      </c>
      <c r="E7" s="75" t="n">
        <v>1</v>
      </c>
      <c r="F7" s="38" t="n">
        <f aca="false">D7*E7</f>
        <v>0</v>
      </c>
      <c r="G7" s="71" t="n">
        <f aca="false">'Project Overview'!$C$19</f>
        <v>0.15</v>
      </c>
      <c r="H7" s="38" t="n">
        <f aca="false">IFERROR(F7/(1-G7),0)</f>
        <v>0</v>
      </c>
      <c r="I7" s="38" t="n">
        <f aca="false">IFERROR(H7-F7,0)</f>
        <v>0</v>
      </c>
    </row>
    <row r="8" customFormat="false" ht="15" hidden="false" customHeight="false" outlineLevel="0" collapsed="false">
      <c r="B8" s="0" t="s">
        <v>177</v>
      </c>
      <c r="C8" s="0" t="s">
        <v>84</v>
      </c>
      <c r="D8" s="67" t="n">
        <v>0</v>
      </c>
      <c r="E8" s="77" t="n">
        <v>1</v>
      </c>
      <c r="F8" s="24" t="n">
        <f aca="false">D8*E8</f>
        <v>0</v>
      </c>
      <c r="G8" s="25" t="n">
        <f aca="false">'Project Overview'!$C$19</f>
        <v>0.15</v>
      </c>
      <c r="H8" s="24" t="n">
        <f aca="false">IFERROR(F8/(1-G8),0)</f>
        <v>0</v>
      </c>
      <c r="I8" s="24" t="n">
        <f aca="false">IFERROR(H8-F8,0)</f>
        <v>0</v>
      </c>
    </row>
    <row r="10" customFormat="false" ht="15" hidden="false" customHeight="false" outlineLevel="0" collapsed="false">
      <c r="A10" s="55"/>
      <c r="B10" s="55"/>
      <c r="C10" s="55" t="s">
        <v>277</v>
      </c>
      <c r="D10" s="55"/>
      <c r="E10" s="55"/>
      <c r="F10" s="58" t="n">
        <f aca="false">SUM(F5:F8)</f>
        <v>0</v>
      </c>
      <c r="G10" s="55"/>
      <c r="H10" s="58" t="n">
        <f aca="false">SUM(H5:H8)</f>
        <v>0</v>
      </c>
      <c r="I10" s="58" t="n">
        <f aca="false">IFERROR(H10-F10,0)</f>
        <v>0</v>
      </c>
    </row>
  </sheetData>
  <mergeCells count="1">
    <mergeCell ref="A1:H1"/>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107"/>
    <pageSetUpPr fitToPage="false"/>
  </sheetPr>
  <dimension ref="A1:D6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0" outlineLevelCol="0"/>
  <cols>
    <col collapsed="false" customWidth="true" hidden="false" outlineLevel="0" max="1" min="1" style="0" width="4"/>
    <col collapsed="false" customWidth="true" hidden="false" outlineLevel="0" max="2" min="2" style="0" width="56"/>
    <col collapsed="false" customWidth="true" hidden="false" outlineLevel="0" max="4" min="3" style="0" width="14"/>
    <col collapsed="false" customWidth="true" hidden="false" outlineLevel="0" max="5" min="5" style="0" width="4"/>
    <col collapsed="false" customWidth="true" hidden="false" outlineLevel="0" max="6" min="6" style="0" width="12"/>
  </cols>
  <sheetData>
    <row r="1" customFormat="false" ht="17.35" hidden="false" customHeight="false" outlineLevel="0" collapsed="false">
      <c r="B1" s="83" t="s">
        <v>278</v>
      </c>
    </row>
    <row r="2" customFormat="false" ht="15" hidden="false" customHeight="false" outlineLevel="0" collapsed="false">
      <c r="B2" s="0" t="s">
        <v>279</v>
      </c>
    </row>
    <row r="4" customFormat="false" ht="24" hidden="false" customHeight="true" outlineLevel="0" collapsed="false">
      <c r="B4" s="84" t="s">
        <v>280</v>
      </c>
      <c r="C4" s="85" t="s">
        <v>281</v>
      </c>
      <c r="D4" s="85" t="s">
        <v>282</v>
      </c>
    </row>
    <row r="5" customFormat="false" ht="57.45" hidden="false" customHeight="false" outlineLevel="0" collapsed="false">
      <c r="A5" s="37"/>
      <c r="B5" s="86" t="s">
        <v>283</v>
      </c>
      <c r="C5" s="53"/>
      <c r="D5" s="53" t="s">
        <v>284</v>
      </c>
    </row>
    <row r="6" customFormat="false" ht="15" hidden="false" customHeight="false" outlineLevel="0" collapsed="false">
      <c r="B6" s="87" t="s">
        <v>285</v>
      </c>
      <c r="C6" s="72"/>
      <c r="D6" s="72" t="s">
        <v>284</v>
      </c>
    </row>
    <row r="7" customFormat="false" ht="35.05" hidden="false" customHeight="false" outlineLevel="0" collapsed="false">
      <c r="A7" s="37"/>
      <c r="B7" s="86" t="s">
        <v>286</v>
      </c>
      <c r="C7" s="53"/>
      <c r="D7" s="53" t="s">
        <v>284</v>
      </c>
    </row>
    <row r="9" customFormat="false" ht="24" hidden="false" customHeight="true" outlineLevel="0" collapsed="false">
      <c r="B9" s="84" t="s">
        <v>287</v>
      </c>
      <c r="C9" s="85" t="s">
        <v>281</v>
      </c>
      <c r="D9" s="85" t="s">
        <v>282</v>
      </c>
    </row>
    <row r="10" customFormat="false" ht="79.85" hidden="false" customHeight="false" outlineLevel="0" collapsed="false">
      <c r="A10" s="37"/>
      <c r="B10" s="86" t="s">
        <v>288</v>
      </c>
      <c r="C10" s="53"/>
      <c r="D10" s="53" t="s">
        <v>284</v>
      </c>
    </row>
    <row r="11" customFormat="false" ht="23.85" hidden="false" customHeight="false" outlineLevel="0" collapsed="false">
      <c r="B11" s="87" t="s">
        <v>289</v>
      </c>
      <c r="C11" s="72" t="s">
        <v>284</v>
      </c>
      <c r="D11" s="72"/>
    </row>
    <row r="12" customFormat="false" ht="23.85" hidden="false" customHeight="false" outlineLevel="0" collapsed="false">
      <c r="A12" s="37"/>
      <c r="B12" s="86" t="s">
        <v>290</v>
      </c>
      <c r="C12" s="53" t="s">
        <v>284</v>
      </c>
      <c r="D12" s="53"/>
    </row>
    <row r="13" customFormat="false" ht="15" hidden="false" customHeight="false" outlineLevel="0" collapsed="false">
      <c r="B13" s="87" t="s">
        <v>291</v>
      </c>
      <c r="C13" s="72"/>
      <c r="D13" s="72" t="s">
        <v>284</v>
      </c>
    </row>
    <row r="14" customFormat="false" ht="35.05" hidden="false" customHeight="false" outlineLevel="0" collapsed="false">
      <c r="A14" s="37"/>
      <c r="B14" s="86" t="s">
        <v>292</v>
      </c>
      <c r="C14" s="53" t="s">
        <v>284</v>
      </c>
      <c r="D14" s="53"/>
    </row>
    <row r="16" customFormat="false" ht="24" hidden="false" customHeight="true" outlineLevel="0" collapsed="false">
      <c r="B16" s="84" t="s">
        <v>293</v>
      </c>
      <c r="C16" s="85" t="s">
        <v>281</v>
      </c>
      <c r="D16" s="85" t="s">
        <v>282</v>
      </c>
    </row>
    <row r="17" customFormat="false" ht="23.85" hidden="false" customHeight="false" outlineLevel="0" collapsed="false">
      <c r="A17" s="37"/>
      <c r="B17" s="86" t="s">
        <v>294</v>
      </c>
      <c r="C17" s="53" t="s">
        <v>284</v>
      </c>
      <c r="D17" s="53"/>
    </row>
    <row r="18" customFormat="false" ht="35.05" hidden="false" customHeight="false" outlineLevel="0" collapsed="false">
      <c r="B18" s="87" t="s">
        <v>295</v>
      </c>
      <c r="C18" s="72" t="s">
        <v>284</v>
      </c>
      <c r="D18" s="72"/>
    </row>
    <row r="19" customFormat="false" ht="15" hidden="false" customHeight="false" outlineLevel="0" collapsed="false">
      <c r="A19" s="37"/>
      <c r="B19" s="86" t="s">
        <v>296</v>
      </c>
      <c r="C19" s="53" t="s">
        <v>284</v>
      </c>
      <c r="D19" s="53"/>
    </row>
    <row r="20" customFormat="false" ht="15" hidden="false" customHeight="false" outlineLevel="0" collapsed="false">
      <c r="B20" s="87" t="s">
        <v>297</v>
      </c>
      <c r="C20" s="72"/>
      <c r="D20" s="72" t="s">
        <v>284</v>
      </c>
    </row>
    <row r="21" customFormat="false" ht="15" hidden="false" customHeight="false" outlineLevel="0" collapsed="false">
      <c r="A21" s="37"/>
      <c r="B21" s="86" t="s">
        <v>298</v>
      </c>
      <c r="C21" s="53"/>
      <c r="D21" s="53" t="s">
        <v>284</v>
      </c>
    </row>
    <row r="22" customFormat="false" ht="15" hidden="false" customHeight="false" outlineLevel="0" collapsed="false">
      <c r="B22" s="87" t="s">
        <v>299</v>
      </c>
      <c r="C22" s="72" t="s">
        <v>284</v>
      </c>
      <c r="D22" s="72"/>
    </row>
    <row r="23" customFormat="false" ht="15" hidden="false" customHeight="false" outlineLevel="0" collapsed="false">
      <c r="A23" s="37"/>
      <c r="B23" s="86" t="s">
        <v>300</v>
      </c>
      <c r="C23" s="53" t="s">
        <v>284</v>
      </c>
      <c r="D23" s="53"/>
    </row>
    <row r="24" customFormat="false" ht="23.85" hidden="false" customHeight="false" outlineLevel="0" collapsed="false">
      <c r="B24" s="87" t="s">
        <v>301</v>
      </c>
      <c r="C24" s="72"/>
      <c r="D24" s="72" t="s">
        <v>284</v>
      </c>
    </row>
    <row r="25" customFormat="false" ht="46.25" hidden="false" customHeight="false" outlineLevel="0" collapsed="false">
      <c r="A25" s="37"/>
      <c r="B25" s="86" t="s">
        <v>302</v>
      </c>
      <c r="C25" s="53"/>
      <c r="D25" s="53" t="s">
        <v>284</v>
      </c>
    </row>
    <row r="26" customFormat="false" ht="15" hidden="false" customHeight="false" outlineLevel="0" collapsed="false">
      <c r="B26" s="87" t="s">
        <v>303</v>
      </c>
      <c r="C26" s="72" t="s">
        <v>284</v>
      </c>
      <c r="D26" s="72"/>
    </row>
    <row r="28" customFormat="false" ht="24" hidden="false" customHeight="true" outlineLevel="0" collapsed="false">
      <c r="B28" s="84" t="s">
        <v>304</v>
      </c>
      <c r="C28" s="85" t="s">
        <v>281</v>
      </c>
      <c r="D28" s="85" t="s">
        <v>282</v>
      </c>
    </row>
    <row r="29" customFormat="false" ht="23.85" hidden="false" customHeight="false" outlineLevel="0" collapsed="false">
      <c r="A29" s="37"/>
      <c r="B29" s="86" t="s">
        <v>305</v>
      </c>
      <c r="C29" s="53"/>
      <c r="D29" s="53" t="s">
        <v>284</v>
      </c>
    </row>
    <row r="30" customFormat="false" ht="23.85" hidden="false" customHeight="false" outlineLevel="0" collapsed="false">
      <c r="B30" s="87" t="s">
        <v>306</v>
      </c>
      <c r="C30" s="72" t="s">
        <v>284</v>
      </c>
      <c r="D30" s="72"/>
    </row>
    <row r="31" customFormat="false" ht="23.85" hidden="false" customHeight="false" outlineLevel="0" collapsed="false">
      <c r="A31" s="37"/>
      <c r="B31" s="86" t="s">
        <v>307</v>
      </c>
      <c r="C31" s="53" t="s">
        <v>284</v>
      </c>
      <c r="D31" s="53"/>
    </row>
    <row r="32" customFormat="false" ht="15" hidden="false" customHeight="false" outlineLevel="0" collapsed="false">
      <c r="B32" s="87" t="s">
        <v>308</v>
      </c>
      <c r="C32" s="72" t="s">
        <v>284</v>
      </c>
      <c r="D32" s="72"/>
    </row>
    <row r="33" customFormat="false" ht="35.05" hidden="false" customHeight="false" outlineLevel="0" collapsed="false">
      <c r="A33" s="37"/>
      <c r="B33" s="86" t="s">
        <v>309</v>
      </c>
      <c r="C33" s="53"/>
      <c r="D33" s="53" t="s">
        <v>284</v>
      </c>
    </row>
    <row r="34" customFormat="false" ht="15" hidden="false" customHeight="false" outlineLevel="0" collapsed="false">
      <c r="B34" s="87" t="s">
        <v>310</v>
      </c>
      <c r="C34" s="72" t="s">
        <v>284</v>
      </c>
      <c r="D34" s="72"/>
    </row>
    <row r="35" customFormat="false" ht="23.85" hidden="false" customHeight="false" outlineLevel="0" collapsed="false">
      <c r="A35" s="37"/>
      <c r="B35" s="86" t="s">
        <v>311</v>
      </c>
      <c r="C35" s="53" t="s">
        <v>284</v>
      </c>
      <c r="D35" s="53"/>
    </row>
    <row r="36" customFormat="false" ht="15" hidden="false" customHeight="false" outlineLevel="0" collapsed="false">
      <c r="B36" s="87" t="s">
        <v>312</v>
      </c>
      <c r="C36" s="72"/>
      <c r="D36" s="72" t="s">
        <v>284</v>
      </c>
    </row>
    <row r="37" customFormat="false" ht="23.85" hidden="false" customHeight="false" outlineLevel="0" collapsed="false">
      <c r="A37" s="37"/>
      <c r="B37" s="86" t="s">
        <v>313</v>
      </c>
      <c r="C37" s="53"/>
      <c r="D37" s="53" t="s">
        <v>284</v>
      </c>
    </row>
    <row r="39" customFormat="false" ht="24" hidden="false" customHeight="true" outlineLevel="0" collapsed="false">
      <c r="B39" s="84" t="s">
        <v>314</v>
      </c>
      <c r="C39" s="85" t="s">
        <v>281</v>
      </c>
      <c r="D39" s="85" t="s">
        <v>282</v>
      </c>
    </row>
    <row r="40" customFormat="false" ht="46.25" hidden="false" customHeight="false" outlineLevel="0" collapsed="false">
      <c r="A40" s="37"/>
      <c r="B40" s="86" t="s">
        <v>315</v>
      </c>
      <c r="C40" s="53"/>
      <c r="D40" s="53" t="s">
        <v>284</v>
      </c>
    </row>
    <row r="41" customFormat="false" ht="15" hidden="false" customHeight="false" outlineLevel="0" collapsed="false">
      <c r="B41" s="87" t="s">
        <v>316</v>
      </c>
      <c r="C41" s="72"/>
      <c r="D41" s="72" t="s">
        <v>284</v>
      </c>
    </row>
    <row r="42" customFormat="false" ht="35.05" hidden="false" customHeight="false" outlineLevel="0" collapsed="false">
      <c r="A42" s="37"/>
      <c r="B42" s="86" t="s">
        <v>317</v>
      </c>
      <c r="C42" s="53"/>
      <c r="D42" s="53" t="s">
        <v>284</v>
      </c>
    </row>
    <row r="43" customFormat="false" ht="15" hidden="false" customHeight="false" outlineLevel="0" collapsed="false">
      <c r="B43" s="87" t="s">
        <v>318</v>
      </c>
      <c r="C43" s="72" t="s">
        <v>284</v>
      </c>
      <c r="D43" s="72"/>
    </row>
    <row r="44" customFormat="false" ht="23.85" hidden="false" customHeight="false" outlineLevel="0" collapsed="false">
      <c r="A44" s="37"/>
      <c r="B44" s="86" t="s">
        <v>319</v>
      </c>
      <c r="C44" s="53"/>
      <c r="D44" s="53" t="s">
        <v>284</v>
      </c>
    </row>
    <row r="45" customFormat="false" ht="15" hidden="false" customHeight="false" outlineLevel="0" collapsed="false">
      <c r="B45" s="87" t="s">
        <v>320</v>
      </c>
      <c r="C45" s="72" t="s">
        <v>284</v>
      </c>
      <c r="D45" s="72"/>
    </row>
    <row r="46" customFormat="false" ht="15" hidden="false" customHeight="false" outlineLevel="0" collapsed="false">
      <c r="A46" s="37"/>
      <c r="B46" s="86" t="s">
        <v>321</v>
      </c>
      <c r="C46" s="53" t="s">
        <v>284</v>
      </c>
      <c r="D46" s="53"/>
    </row>
    <row r="48" customFormat="false" ht="24" hidden="false" customHeight="true" outlineLevel="0" collapsed="false">
      <c r="B48" s="84" t="s">
        <v>322</v>
      </c>
      <c r="C48" s="85" t="s">
        <v>281</v>
      </c>
      <c r="D48" s="85" t="s">
        <v>282</v>
      </c>
    </row>
    <row r="49" customFormat="false" ht="15" hidden="false" customHeight="false" outlineLevel="0" collapsed="false">
      <c r="A49" s="37"/>
      <c r="B49" s="86" t="s">
        <v>323</v>
      </c>
      <c r="C49" s="53"/>
      <c r="D49" s="53" t="s">
        <v>284</v>
      </c>
    </row>
    <row r="50" customFormat="false" ht="23.85" hidden="false" customHeight="false" outlineLevel="0" collapsed="false">
      <c r="B50" s="87" t="s">
        <v>324</v>
      </c>
      <c r="C50" s="72" t="s">
        <v>284</v>
      </c>
      <c r="D50" s="72"/>
    </row>
    <row r="51" customFormat="false" ht="15" hidden="false" customHeight="false" outlineLevel="0" collapsed="false">
      <c r="A51" s="37"/>
      <c r="B51" s="86" t="s">
        <v>325</v>
      </c>
      <c r="C51" s="53" t="s">
        <v>284</v>
      </c>
      <c r="D51" s="53"/>
    </row>
    <row r="52" customFormat="false" ht="15" hidden="false" customHeight="false" outlineLevel="0" collapsed="false">
      <c r="B52" s="87" t="s">
        <v>326</v>
      </c>
      <c r="C52" s="72"/>
      <c r="D52" s="72" t="s">
        <v>284</v>
      </c>
    </row>
    <row r="54" customFormat="false" ht="24" hidden="false" customHeight="true" outlineLevel="0" collapsed="false">
      <c r="B54" s="84" t="s">
        <v>327</v>
      </c>
      <c r="C54" s="85" t="s">
        <v>281</v>
      </c>
      <c r="D54" s="85" t="s">
        <v>282</v>
      </c>
    </row>
    <row r="55" customFormat="false" ht="46.25" hidden="false" customHeight="false" outlineLevel="0" collapsed="false">
      <c r="A55" s="37"/>
      <c r="B55" s="86" t="s">
        <v>328</v>
      </c>
      <c r="C55" s="53" t="s">
        <v>284</v>
      </c>
      <c r="D55" s="53"/>
    </row>
    <row r="56" customFormat="false" ht="57.45" hidden="false" customHeight="false" outlineLevel="0" collapsed="false">
      <c r="B56" s="87" t="s">
        <v>329</v>
      </c>
      <c r="C56" s="72" t="s">
        <v>284</v>
      </c>
      <c r="D56" s="72"/>
    </row>
    <row r="57" customFormat="false" ht="15" hidden="false" customHeight="false" outlineLevel="0" collapsed="false">
      <c r="A57" s="37"/>
      <c r="B57" s="86" t="s">
        <v>330</v>
      </c>
      <c r="C57" s="53" t="s">
        <v>284</v>
      </c>
      <c r="D57" s="53"/>
    </row>
    <row r="58" customFormat="false" ht="15" hidden="false" customHeight="false" outlineLevel="0" collapsed="false">
      <c r="B58" s="87" t="s">
        <v>331</v>
      </c>
      <c r="C58" s="72" t="s">
        <v>284</v>
      </c>
      <c r="D58" s="72"/>
    </row>
    <row r="59" customFormat="false" ht="15" hidden="false" customHeight="false" outlineLevel="0" collapsed="false">
      <c r="A59" s="37"/>
      <c r="B59" s="86" t="s">
        <v>332</v>
      </c>
      <c r="C59" s="53" t="s">
        <v>284</v>
      </c>
      <c r="D59" s="53"/>
    </row>
    <row r="60" customFormat="false" ht="23.85" hidden="false" customHeight="false" outlineLevel="0" collapsed="false">
      <c r="B60" s="87" t="s">
        <v>333</v>
      </c>
      <c r="C60" s="72" t="s">
        <v>284</v>
      </c>
      <c r="D60" s="72"/>
    </row>
    <row r="61" customFormat="false" ht="79.85" hidden="false" customHeight="false" outlineLevel="0" collapsed="false">
      <c r="A61" s="37"/>
      <c r="B61" s="86" t="s">
        <v>334</v>
      </c>
      <c r="C61" s="53" t="s">
        <v>284</v>
      </c>
      <c r="D61" s="53"/>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107"/>
    <pageSetUpPr fitToPage="false"/>
  </sheetPr>
  <dimension ref="A1:K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0" outlineLevelCol="0"/>
  <cols>
    <col collapsed="false" customWidth="true" hidden="false" outlineLevel="0" max="1" min="1" style="0" width="4"/>
    <col collapsed="false" customWidth="true" hidden="false" outlineLevel="0" max="2" min="2" style="0" width="36"/>
    <col collapsed="false" customWidth="true" hidden="false" outlineLevel="0" max="6" min="3" style="0" width="16"/>
    <col collapsed="false" customWidth="true" hidden="false" outlineLevel="0" max="8" min="7" style="0" width="4"/>
    <col collapsed="false" customWidth="true" hidden="false" outlineLevel="0" max="9" min="9" style="0" width="36"/>
    <col collapsed="false" customWidth="true" hidden="false" outlineLevel="0" max="11" min="10" style="0" width="16"/>
  </cols>
  <sheetData>
    <row r="1" customFormat="false" ht="36" hidden="false" customHeight="true" outlineLevel="0" collapsed="false">
      <c r="A1" s="1" t="s">
        <v>335</v>
      </c>
      <c r="B1" s="1"/>
      <c r="C1" s="1"/>
      <c r="D1" s="1"/>
      <c r="E1" s="1"/>
      <c r="F1" s="1"/>
      <c r="G1" s="1"/>
      <c r="H1" s="1"/>
      <c r="I1" s="1"/>
      <c r="J1" s="1"/>
      <c r="K1" s="1"/>
    </row>
    <row r="3" customFormat="false" ht="15" hidden="false" customHeight="false" outlineLevel="0" collapsed="false">
      <c r="A3" s="31" t="s">
        <v>336</v>
      </c>
      <c r="D3" s="88" t="s">
        <v>337</v>
      </c>
    </row>
    <row r="5" customFormat="false" ht="15" hidden="false" customHeight="false" outlineLevel="0" collapsed="false">
      <c r="B5" s="63" t="s">
        <v>338</v>
      </c>
      <c r="I5" s="63" t="s">
        <v>339</v>
      </c>
    </row>
    <row r="6" customFormat="false" ht="15" hidden="false" customHeight="false" outlineLevel="0" collapsed="false">
      <c r="A6" s="30"/>
      <c r="B6" s="30" t="s">
        <v>340</v>
      </c>
      <c r="C6" s="30" t="s">
        <v>341</v>
      </c>
      <c r="D6" s="30" t="s">
        <v>205</v>
      </c>
      <c r="I6" s="30" t="s">
        <v>340</v>
      </c>
      <c r="J6" s="30" t="s">
        <v>341</v>
      </c>
    </row>
    <row r="7" customFormat="false" ht="15" hidden="false" customHeight="false" outlineLevel="0" collapsed="false">
      <c r="A7" s="0" t="s">
        <v>342</v>
      </c>
      <c r="B7" s="24" t="n">
        <v>195268.66</v>
      </c>
      <c r="C7" s="24" t="n">
        <v>128364.63</v>
      </c>
      <c r="D7" s="24" t="n">
        <v>66904.03</v>
      </c>
      <c r="H7" s="31" t="s">
        <v>343</v>
      </c>
      <c r="I7" s="24" t="n">
        <v>195268.66</v>
      </c>
      <c r="J7" s="24" t="n">
        <v>128364.63</v>
      </c>
    </row>
    <row r="8" customFormat="false" ht="15" hidden="false" customHeight="false" outlineLevel="0" collapsed="false">
      <c r="A8" s="40" t="s">
        <v>343</v>
      </c>
      <c r="B8" s="41" t="n">
        <v>195268.66</v>
      </c>
      <c r="C8" s="41" t="n">
        <v>128364.63</v>
      </c>
      <c r="D8" s="41" t="n">
        <v>66904.03</v>
      </c>
      <c r="E8" s="40"/>
      <c r="F8" s="40"/>
    </row>
    <row r="10" customFormat="false" ht="15" hidden="false" customHeight="false" outlineLevel="0" collapsed="false">
      <c r="A10" s="89" t="s">
        <v>48</v>
      </c>
    </row>
    <row r="11" customFormat="false" ht="15" hidden="false" customHeight="false" outlineLevel="0" collapsed="false">
      <c r="A11" s="0" t="s">
        <v>344</v>
      </c>
      <c r="B11" s="24" t="n">
        <v>0</v>
      </c>
      <c r="C11" s="24" t="n">
        <v>0</v>
      </c>
      <c r="D11" s="24" t="n">
        <v>0</v>
      </c>
    </row>
    <row r="13" customFormat="false" ht="15" hidden="false" customHeight="false" outlineLevel="0" collapsed="false">
      <c r="A13" s="55" t="s">
        <v>345</v>
      </c>
      <c r="B13" s="58" t="n">
        <v>195268.66</v>
      </c>
      <c r="C13" s="58" t="n">
        <v>128364.63</v>
      </c>
      <c r="D13" s="58" t="n">
        <v>66904.03</v>
      </c>
      <c r="E13" s="55"/>
      <c r="F13" s="55"/>
    </row>
    <row r="16" customFormat="false" ht="68.65" hidden="false" customHeight="false" outlineLevel="0" collapsed="false">
      <c r="A16" s="30" t="s">
        <v>346</v>
      </c>
      <c r="B16" s="30" t="s">
        <v>340</v>
      </c>
      <c r="C16" s="30" t="s">
        <v>347</v>
      </c>
      <c r="D16" s="30" t="s">
        <v>348</v>
      </c>
      <c r="E16" s="30" t="s">
        <v>349</v>
      </c>
    </row>
    <row r="17" customFormat="false" ht="15" hidden="false" customHeight="false" outlineLevel="0" collapsed="false">
      <c r="A17" s="37" t="s">
        <v>350</v>
      </c>
      <c r="B17" s="38" t="n">
        <v>0</v>
      </c>
      <c r="C17" s="38" t="n">
        <v>57600</v>
      </c>
      <c r="D17" s="66" t="n">
        <v>0</v>
      </c>
      <c r="E17" s="38" t="n">
        <v>57600</v>
      </c>
    </row>
    <row r="18" customFormat="false" ht="15" hidden="false" customHeight="false" outlineLevel="0" collapsed="false">
      <c r="A18" s="0" t="s">
        <v>351</v>
      </c>
      <c r="B18" s="24" t="n">
        <v>0</v>
      </c>
      <c r="C18" s="24" t="n">
        <v>22320</v>
      </c>
      <c r="D18" s="67" t="n">
        <v>0</v>
      </c>
      <c r="E18" s="24" t="n">
        <v>22320</v>
      </c>
    </row>
    <row r="19" customFormat="false" ht="15" hidden="false" customHeight="false" outlineLevel="0" collapsed="false">
      <c r="A19" s="37" t="s">
        <v>352</v>
      </c>
      <c r="B19" s="38" t="n">
        <v>0</v>
      </c>
      <c r="C19" s="38" t="n">
        <v>18000</v>
      </c>
      <c r="D19" s="66" t="n">
        <v>0</v>
      </c>
      <c r="E19" s="38" t="n">
        <v>18000</v>
      </c>
    </row>
    <row r="20" customFormat="false" ht="15" hidden="false" customHeight="false" outlineLevel="0" collapsed="false">
      <c r="A20" s="0" t="s">
        <v>353</v>
      </c>
      <c r="B20" s="24" t="n">
        <v>0</v>
      </c>
      <c r="C20" s="24" t="n">
        <v>15000</v>
      </c>
      <c r="D20" s="67" t="n">
        <v>0</v>
      </c>
      <c r="E20" s="24" t="n">
        <v>15000</v>
      </c>
    </row>
    <row r="21" customFormat="false" ht="15" hidden="false" customHeight="false" outlineLevel="0" collapsed="false">
      <c r="A21" s="37" t="s">
        <v>354</v>
      </c>
      <c r="B21" s="38" t="n">
        <v>0</v>
      </c>
      <c r="C21" s="38" t="n">
        <v>4705.88</v>
      </c>
      <c r="D21" s="66" t="n">
        <v>0</v>
      </c>
      <c r="E21" s="38" t="n">
        <v>4705.88</v>
      </c>
    </row>
    <row r="22" customFormat="false" ht="15" hidden="false" customHeight="false" outlineLevel="0" collapsed="false">
      <c r="A22" s="0" t="s">
        <v>355</v>
      </c>
      <c r="B22" s="24" t="n">
        <v>0</v>
      </c>
      <c r="C22" s="24" t="n">
        <v>0</v>
      </c>
      <c r="D22" s="67" t="n">
        <v>0</v>
      </c>
      <c r="E22" s="24" t="n">
        <v>0</v>
      </c>
    </row>
    <row r="23" customFormat="false" ht="15" hidden="false" customHeight="false" outlineLevel="0" collapsed="false">
      <c r="A23" s="37" t="s">
        <v>356</v>
      </c>
      <c r="B23" s="38" t="n">
        <v>0</v>
      </c>
      <c r="C23" s="38" t="n">
        <v>0</v>
      </c>
      <c r="D23" s="66" t="n">
        <v>0</v>
      </c>
      <c r="E23" s="38" t="n">
        <v>0</v>
      </c>
    </row>
    <row r="24" customFormat="false" ht="15" hidden="false" customHeight="false" outlineLevel="0" collapsed="false">
      <c r="A24" s="0" t="s">
        <v>357</v>
      </c>
      <c r="B24" s="24" t="n">
        <v>0</v>
      </c>
      <c r="C24" s="24" t="n">
        <v>0</v>
      </c>
      <c r="D24" s="67" t="n">
        <v>0</v>
      </c>
      <c r="E24" s="24" t="n">
        <v>0</v>
      </c>
    </row>
    <row r="25" customFormat="false" ht="15" hidden="false" customHeight="false" outlineLevel="0" collapsed="false">
      <c r="A25" s="37" t="s">
        <v>358</v>
      </c>
      <c r="B25" s="38" t="n">
        <v>0</v>
      </c>
      <c r="C25" s="38" t="n">
        <v>0</v>
      </c>
      <c r="D25" s="66" t="n">
        <v>0</v>
      </c>
      <c r="E25" s="38" t="n">
        <v>0</v>
      </c>
    </row>
    <row r="26" customFormat="false" ht="15" hidden="false" customHeight="false" outlineLevel="0" collapsed="false">
      <c r="A26" s="0" t="s">
        <v>359</v>
      </c>
      <c r="B26" s="24" t="n">
        <v>0</v>
      </c>
      <c r="C26" s="24" t="n">
        <v>0</v>
      </c>
      <c r="D26" s="67" t="n">
        <v>0</v>
      </c>
      <c r="E26" s="24" t="n">
        <v>0</v>
      </c>
    </row>
    <row r="27" customFormat="false" ht="15" hidden="false" customHeight="false" outlineLevel="0" collapsed="false">
      <c r="A27" s="55" t="s">
        <v>360</v>
      </c>
      <c r="B27" s="55"/>
      <c r="C27" s="58" t="n">
        <v>128364.63</v>
      </c>
      <c r="D27" s="58" t="n">
        <v>0</v>
      </c>
      <c r="E27" s="58" t="n">
        <v>128364.63</v>
      </c>
    </row>
  </sheetData>
  <mergeCells count="1">
    <mergeCell ref="A1:K1"/>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107"/>
    <pageSetUpPr fitToPage="false"/>
  </sheetPr>
  <dimension ref="A1:O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0" outlineLevelCol="0"/>
  <cols>
    <col collapsed="false" customWidth="true" hidden="false" outlineLevel="0" max="1" min="1" style="0" width="4"/>
    <col collapsed="false" customWidth="true" hidden="false" outlineLevel="0" max="3" min="2" style="0" width="14"/>
    <col collapsed="false" customWidth="true" hidden="false" outlineLevel="0" max="4" min="4" style="0" width="16"/>
    <col collapsed="false" customWidth="true" hidden="false" outlineLevel="0" max="15" min="5" style="0" width="14"/>
  </cols>
  <sheetData>
    <row r="1" customFormat="false" ht="36" hidden="false" customHeight="true" outlineLevel="0" collapsed="false">
      <c r="A1" s="1" t="s">
        <v>361</v>
      </c>
      <c r="B1" s="1"/>
      <c r="C1" s="1"/>
      <c r="D1" s="1"/>
      <c r="E1" s="1"/>
      <c r="F1" s="1"/>
      <c r="G1" s="1"/>
      <c r="H1" s="1"/>
      <c r="I1" s="1"/>
      <c r="J1" s="1"/>
      <c r="K1" s="1"/>
      <c r="L1" s="1"/>
      <c r="M1" s="1"/>
      <c r="N1" s="1"/>
      <c r="O1" s="1"/>
    </row>
    <row r="3" customFormat="false" ht="15" hidden="false" customHeight="false" outlineLevel="0" collapsed="false">
      <c r="D3" s="31" t="s">
        <v>362</v>
      </c>
    </row>
    <row r="4" customFormat="false" ht="15" hidden="false" customHeight="false" outlineLevel="0" collapsed="false">
      <c r="D4" s="4" t="s">
        <v>363</v>
      </c>
      <c r="E4" s="4" t="s">
        <v>364</v>
      </c>
      <c r="F4" s="4" t="s">
        <v>365</v>
      </c>
      <c r="G4" s="4" t="s">
        <v>366</v>
      </c>
      <c r="H4" s="4" t="s">
        <v>367</v>
      </c>
    </row>
    <row r="5" customFormat="false" ht="15" hidden="false" customHeight="false" outlineLevel="0" collapsed="false">
      <c r="D5" s="0" t="s">
        <v>368</v>
      </c>
      <c r="E5" s="26" t="n">
        <v>0.25</v>
      </c>
      <c r="F5" s="26" t="n">
        <v>0.25</v>
      </c>
      <c r="G5" s="26" t="n">
        <v>0.25</v>
      </c>
      <c r="H5" s="26" t="n">
        <v>0.25</v>
      </c>
    </row>
    <row r="6" customFormat="false" ht="15" hidden="false" customHeight="false" outlineLevel="0" collapsed="false">
      <c r="B6" s="0" t="s">
        <v>369</v>
      </c>
      <c r="C6" s="77" t="s">
        <v>370</v>
      </c>
    </row>
    <row r="7" customFormat="false" ht="15" hidden="false" customHeight="false" outlineLevel="0" collapsed="false">
      <c r="B7" s="0" t="s">
        <v>371</v>
      </c>
      <c r="C7" s="77" t="s">
        <v>370</v>
      </c>
    </row>
    <row r="9" customFormat="false" ht="28.35" hidden="false" customHeight="false" outlineLevel="0" collapsed="false">
      <c r="A9" s="30"/>
      <c r="B9" s="30" t="s">
        <v>340</v>
      </c>
      <c r="C9" s="30" t="s">
        <v>372</v>
      </c>
      <c r="D9" s="30" t="s">
        <v>373</v>
      </c>
      <c r="E9" s="30" t="s">
        <v>374</v>
      </c>
      <c r="F9" s="30" t="s">
        <v>375</v>
      </c>
    </row>
    <row r="10" customFormat="false" ht="15" hidden="false" customHeight="false" outlineLevel="0" collapsed="false">
      <c r="A10" s="55"/>
      <c r="B10" s="58" t="n">
        <v>195268.66</v>
      </c>
      <c r="C10" s="58" t="n">
        <v>128364.63</v>
      </c>
      <c r="D10" s="58" t="n">
        <v>66904.03</v>
      </c>
      <c r="E10" s="59" t="n">
        <v>0.34262553960272</v>
      </c>
      <c r="F10" s="58" t="n">
        <v>0</v>
      </c>
    </row>
    <row r="12" customFormat="false" ht="15" hidden="false" customHeight="false" outlineLevel="0" collapsed="false">
      <c r="A12" s="31" t="s">
        <v>376</v>
      </c>
      <c r="E12" s="90" t="s">
        <v>377</v>
      </c>
      <c r="F12" s="90" t="s">
        <v>378</v>
      </c>
      <c r="G12" s="90" t="s">
        <v>379</v>
      </c>
      <c r="H12" s="90" t="s">
        <v>380</v>
      </c>
      <c r="I12" s="90" t="s">
        <v>381</v>
      </c>
      <c r="J12" s="90" t="s">
        <v>382</v>
      </c>
      <c r="K12" s="90" t="s">
        <v>383</v>
      </c>
      <c r="L12" s="90" t="s">
        <v>384</v>
      </c>
      <c r="M12" s="90" t="s">
        <v>385</v>
      </c>
      <c r="N12" s="90" t="s">
        <v>386</v>
      </c>
    </row>
    <row r="13" customFormat="false" ht="41.75" hidden="false" customHeight="false" outlineLevel="0" collapsed="false">
      <c r="A13" s="3" t="s">
        <v>340</v>
      </c>
      <c r="C13" s="3" t="s">
        <v>387</v>
      </c>
      <c r="D13" s="3" t="s">
        <v>388</v>
      </c>
    </row>
    <row r="14" customFormat="false" ht="15" hidden="false" customHeight="false" outlineLevel="0" collapsed="false">
      <c r="A14" s="37" t="n">
        <v>1</v>
      </c>
      <c r="B14" s="37"/>
      <c r="C14" s="66" t="n">
        <v>0</v>
      </c>
      <c r="D14" s="75"/>
      <c r="E14" s="38" t="n">
        <v>0</v>
      </c>
      <c r="F14" s="38" t="n">
        <v>0</v>
      </c>
      <c r="G14" s="38" t="n">
        <v>0</v>
      </c>
      <c r="H14" s="38" t="n">
        <v>0</v>
      </c>
      <c r="I14" s="38" t="n">
        <v>0</v>
      </c>
      <c r="J14" s="38" t="n">
        <v>0</v>
      </c>
      <c r="K14" s="38" t="n">
        <v>0</v>
      </c>
      <c r="L14" s="38" t="n">
        <v>0</v>
      </c>
      <c r="M14" s="38" t="n">
        <v>0</v>
      </c>
      <c r="N14" s="38" t="n">
        <v>0</v>
      </c>
    </row>
    <row r="15" customFormat="false" ht="15" hidden="false" customHeight="false" outlineLevel="0" collapsed="false">
      <c r="A15" s="0" t="n">
        <v>2</v>
      </c>
      <c r="C15" s="67" t="n">
        <v>0</v>
      </c>
      <c r="D15" s="77"/>
      <c r="E15" s="24" t="n">
        <v>0</v>
      </c>
      <c r="F15" s="24" t="n">
        <v>0</v>
      </c>
      <c r="G15" s="24" t="n">
        <v>0</v>
      </c>
      <c r="H15" s="24" t="n">
        <v>0</v>
      </c>
      <c r="I15" s="24" t="n">
        <v>0</v>
      </c>
      <c r="J15" s="24" t="n">
        <v>0</v>
      </c>
      <c r="K15" s="24" t="n">
        <v>0</v>
      </c>
      <c r="L15" s="24" t="n">
        <v>0</v>
      </c>
      <c r="M15" s="24" t="n">
        <v>0</v>
      </c>
      <c r="N15" s="24" t="n">
        <v>0</v>
      </c>
    </row>
    <row r="16" customFormat="false" ht="15" hidden="false" customHeight="false" outlineLevel="0" collapsed="false">
      <c r="A16" s="37" t="n">
        <v>3</v>
      </c>
      <c r="B16" s="37"/>
      <c r="C16" s="66" t="n">
        <v>0</v>
      </c>
      <c r="D16" s="75"/>
      <c r="E16" s="38" t="n">
        <v>0</v>
      </c>
      <c r="F16" s="38" t="n">
        <v>0</v>
      </c>
      <c r="G16" s="38" t="n">
        <v>0</v>
      </c>
      <c r="H16" s="38" t="n">
        <v>0</v>
      </c>
      <c r="I16" s="38" t="n">
        <v>0</v>
      </c>
      <c r="J16" s="38" t="n">
        <v>0</v>
      </c>
      <c r="K16" s="38" t="n">
        <v>0</v>
      </c>
      <c r="L16" s="38" t="n">
        <v>0</v>
      </c>
      <c r="M16" s="38" t="n">
        <v>0</v>
      </c>
      <c r="N16" s="38" t="n">
        <v>0</v>
      </c>
    </row>
    <row r="17" customFormat="false" ht="15" hidden="false" customHeight="false" outlineLevel="0" collapsed="false">
      <c r="A17" s="0" t="n">
        <v>4</v>
      </c>
      <c r="C17" s="67" t="n">
        <v>0</v>
      </c>
      <c r="D17" s="77"/>
      <c r="E17" s="24" t="n">
        <v>0</v>
      </c>
      <c r="F17" s="24" t="n">
        <v>0</v>
      </c>
      <c r="G17" s="24" t="n">
        <v>0</v>
      </c>
      <c r="H17" s="24" t="n">
        <v>0</v>
      </c>
      <c r="I17" s="24" t="n">
        <v>0</v>
      </c>
      <c r="J17" s="24" t="n">
        <v>0</v>
      </c>
      <c r="K17" s="24" t="n">
        <v>0</v>
      </c>
      <c r="L17" s="24" t="n">
        <v>0</v>
      </c>
      <c r="M17" s="24" t="n">
        <v>0</v>
      </c>
      <c r="N17" s="24" t="n">
        <v>0</v>
      </c>
    </row>
    <row r="18" customFormat="false" ht="15" hidden="false" customHeight="false" outlineLevel="0" collapsed="false">
      <c r="A18" s="37" t="n">
        <v>5</v>
      </c>
      <c r="B18" s="37"/>
      <c r="C18" s="66" t="n">
        <v>0</v>
      </c>
      <c r="D18" s="75"/>
      <c r="E18" s="38" t="n">
        <v>0</v>
      </c>
      <c r="F18" s="38" t="n">
        <v>0</v>
      </c>
      <c r="G18" s="38" t="n">
        <v>0</v>
      </c>
      <c r="H18" s="38" t="n">
        <v>0</v>
      </c>
      <c r="I18" s="38" t="n">
        <v>0</v>
      </c>
      <c r="J18" s="38" t="n">
        <v>0</v>
      </c>
      <c r="K18" s="38" t="n">
        <v>0</v>
      </c>
      <c r="L18" s="38" t="n">
        <v>0</v>
      </c>
      <c r="M18" s="38" t="n">
        <v>0</v>
      </c>
      <c r="N18" s="38" t="n">
        <v>0</v>
      </c>
    </row>
    <row r="19" customFormat="false" ht="15" hidden="false" customHeight="false" outlineLevel="0" collapsed="false">
      <c r="A19" s="0" t="n">
        <v>6</v>
      </c>
      <c r="C19" s="67" t="n">
        <v>0</v>
      </c>
      <c r="D19" s="77"/>
      <c r="E19" s="24" t="n">
        <v>0</v>
      </c>
      <c r="F19" s="24" t="n">
        <v>0</v>
      </c>
      <c r="G19" s="24" t="n">
        <v>0</v>
      </c>
      <c r="H19" s="24" t="n">
        <v>0</v>
      </c>
      <c r="I19" s="24" t="n">
        <v>0</v>
      </c>
      <c r="J19" s="24" t="n">
        <v>0</v>
      </c>
      <c r="K19" s="24" t="n">
        <v>0</v>
      </c>
      <c r="L19" s="24" t="n">
        <v>0</v>
      </c>
      <c r="M19" s="24" t="n">
        <v>0</v>
      </c>
      <c r="N19" s="24" t="n">
        <v>0</v>
      </c>
    </row>
    <row r="20" customFormat="false" ht="15" hidden="false" customHeight="false" outlineLevel="0" collapsed="false">
      <c r="A20" s="37" t="n">
        <v>7</v>
      </c>
      <c r="B20" s="37"/>
      <c r="C20" s="66" t="n">
        <v>0</v>
      </c>
      <c r="D20" s="75"/>
      <c r="E20" s="38" t="n">
        <v>0</v>
      </c>
      <c r="F20" s="38" t="n">
        <v>0</v>
      </c>
      <c r="G20" s="38" t="n">
        <v>0</v>
      </c>
      <c r="H20" s="38" t="n">
        <v>0</v>
      </c>
      <c r="I20" s="38" t="n">
        <v>0</v>
      </c>
      <c r="J20" s="38" t="n">
        <v>0</v>
      </c>
      <c r="K20" s="38" t="n">
        <v>0</v>
      </c>
      <c r="L20" s="38" t="n">
        <v>0</v>
      </c>
      <c r="M20" s="38" t="n">
        <v>0</v>
      </c>
      <c r="N20" s="38" t="n">
        <v>0</v>
      </c>
    </row>
    <row r="21" customFormat="false" ht="15" hidden="false" customHeight="false" outlineLevel="0" collapsed="false">
      <c r="A21" s="0" t="n">
        <v>8</v>
      </c>
      <c r="C21" s="67" t="n">
        <v>0</v>
      </c>
      <c r="D21" s="77"/>
      <c r="E21" s="24" t="n">
        <v>0</v>
      </c>
      <c r="F21" s="24" t="n">
        <v>0</v>
      </c>
      <c r="G21" s="24" t="n">
        <v>0</v>
      </c>
      <c r="H21" s="24" t="n">
        <v>0</v>
      </c>
      <c r="I21" s="24" t="n">
        <v>0</v>
      </c>
      <c r="J21" s="24" t="n">
        <v>0</v>
      </c>
      <c r="K21" s="24" t="n">
        <v>0</v>
      </c>
      <c r="L21" s="24" t="n">
        <v>0</v>
      </c>
      <c r="M21" s="24" t="n">
        <v>0</v>
      </c>
      <c r="N21" s="24" t="n">
        <v>0</v>
      </c>
    </row>
    <row r="22" customFormat="false" ht="15" hidden="false" customHeight="false" outlineLevel="0" collapsed="false">
      <c r="A22" s="37" t="n">
        <v>9</v>
      </c>
      <c r="B22" s="37"/>
      <c r="C22" s="66" t="n">
        <v>0</v>
      </c>
      <c r="D22" s="75"/>
      <c r="E22" s="38" t="n">
        <v>0</v>
      </c>
      <c r="F22" s="38" t="n">
        <v>0</v>
      </c>
      <c r="G22" s="38" t="n">
        <v>0</v>
      </c>
      <c r="H22" s="38" t="n">
        <v>0</v>
      </c>
      <c r="I22" s="38" t="n">
        <v>0</v>
      </c>
      <c r="J22" s="38" t="n">
        <v>0</v>
      </c>
      <c r="K22" s="38" t="n">
        <v>0</v>
      </c>
      <c r="L22" s="38" t="n">
        <v>0</v>
      </c>
      <c r="M22" s="38" t="n">
        <v>0</v>
      </c>
      <c r="N22" s="38" t="n">
        <v>0</v>
      </c>
    </row>
    <row r="23" customFormat="false" ht="15" hidden="false" customHeight="false" outlineLevel="0" collapsed="false">
      <c r="A23" s="0" t="n">
        <v>10</v>
      </c>
      <c r="C23" s="67" t="n">
        <v>0</v>
      </c>
      <c r="D23" s="77"/>
      <c r="E23" s="24" t="n">
        <v>0</v>
      </c>
      <c r="F23" s="24" t="n">
        <v>0</v>
      </c>
      <c r="G23" s="24" t="n">
        <v>0</v>
      </c>
      <c r="H23" s="24" t="n">
        <v>0</v>
      </c>
      <c r="I23" s="24" t="n">
        <v>0</v>
      </c>
      <c r="J23" s="24" t="n">
        <v>0</v>
      </c>
      <c r="K23" s="24" t="n">
        <v>0</v>
      </c>
      <c r="L23" s="24" t="n">
        <v>0</v>
      </c>
      <c r="M23" s="24" t="n">
        <v>0</v>
      </c>
      <c r="N23" s="24" t="n">
        <v>0</v>
      </c>
    </row>
    <row r="24" customFormat="false" ht="15" hidden="false" customHeight="false" outlineLevel="0" collapsed="false">
      <c r="A24" s="68" t="s">
        <v>389</v>
      </c>
      <c r="B24" s="68"/>
      <c r="C24" s="69" t="n">
        <v>0</v>
      </c>
      <c r="D24" s="68"/>
      <c r="E24" s="68"/>
      <c r="F24" s="68"/>
      <c r="G24" s="68"/>
      <c r="H24" s="68"/>
      <c r="I24" s="68"/>
      <c r="J24" s="68"/>
      <c r="K24" s="68"/>
      <c r="L24" s="68"/>
      <c r="M24" s="68"/>
      <c r="N24" s="68"/>
    </row>
  </sheetData>
  <mergeCells count="1">
    <mergeCell ref="A1:O1"/>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107"/>
    <pageSetUpPr fitToPage="false"/>
  </sheetPr>
  <dimension ref="A1:E3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0" outlineLevelCol="0"/>
  <cols>
    <col collapsed="false" customWidth="true" hidden="false" outlineLevel="0" max="1" min="1" style="0" width="16"/>
    <col collapsed="false" customWidth="true" hidden="false" outlineLevel="0" max="3" min="2" style="0" width="30"/>
    <col collapsed="false" customWidth="true" hidden="false" outlineLevel="0" max="5" min="4" style="0" width="18"/>
  </cols>
  <sheetData>
    <row r="1" customFormat="false" ht="36" hidden="false" customHeight="true" outlineLevel="0" collapsed="false">
      <c r="A1" s="1" t="s">
        <v>390</v>
      </c>
      <c r="B1" s="1"/>
      <c r="C1" s="1"/>
      <c r="D1" s="1"/>
      <c r="E1" s="1"/>
    </row>
    <row r="3" customFormat="false" ht="28.35" hidden="false" customHeight="false" outlineLevel="0" collapsed="false">
      <c r="A3" s="30" t="s">
        <v>391</v>
      </c>
      <c r="B3" s="30" t="s">
        <v>107</v>
      </c>
      <c r="C3" s="30" t="s">
        <v>392</v>
      </c>
      <c r="D3" s="30" t="s">
        <v>393</v>
      </c>
      <c r="E3" s="30" t="s">
        <v>88</v>
      </c>
    </row>
    <row r="4" customFormat="false" ht="15" hidden="false" customHeight="false" outlineLevel="0" collapsed="false">
      <c r="A4" s="75"/>
      <c r="B4" s="75"/>
      <c r="C4" s="75"/>
      <c r="D4" s="66" t="n">
        <v>0</v>
      </c>
      <c r="E4" s="75"/>
    </row>
    <row r="5" customFormat="false" ht="15" hidden="false" customHeight="false" outlineLevel="0" collapsed="false">
      <c r="A5" s="77"/>
      <c r="B5" s="77"/>
      <c r="C5" s="77"/>
      <c r="D5" s="67" t="n">
        <v>0</v>
      </c>
      <c r="E5" s="77"/>
    </row>
    <row r="6" customFormat="false" ht="15" hidden="false" customHeight="false" outlineLevel="0" collapsed="false">
      <c r="A6" s="75"/>
      <c r="B6" s="75"/>
      <c r="C6" s="75"/>
      <c r="D6" s="66" t="n">
        <v>0</v>
      </c>
      <c r="E6" s="75"/>
    </row>
    <row r="7" customFormat="false" ht="15" hidden="false" customHeight="false" outlineLevel="0" collapsed="false">
      <c r="A7" s="77"/>
      <c r="B7" s="77"/>
      <c r="C7" s="77"/>
      <c r="D7" s="67" t="n">
        <v>0</v>
      </c>
      <c r="E7" s="77"/>
    </row>
    <row r="8" customFormat="false" ht="15" hidden="false" customHeight="false" outlineLevel="0" collapsed="false">
      <c r="A8" s="75"/>
      <c r="B8" s="75"/>
      <c r="C8" s="75"/>
      <c r="D8" s="66" t="n">
        <v>0</v>
      </c>
      <c r="E8" s="75"/>
    </row>
    <row r="9" customFormat="false" ht="15" hidden="false" customHeight="false" outlineLevel="0" collapsed="false">
      <c r="A9" s="77"/>
      <c r="B9" s="77"/>
      <c r="C9" s="77"/>
      <c r="D9" s="67" t="n">
        <v>0</v>
      </c>
      <c r="E9" s="77"/>
    </row>
    <row r="10" customFormat="false" ht="15" hidden="false" customHeight="false" outlineLevel="0" collapsed="false">
      <c r="A10" s="75"/>
      <c r="B10" s="75"/>
      <c r="C10" s="75"/>
      <c r="D10" s="66" t="n">
        <v>0</v>
      </c>
      <c r="E10" s="75"/>
    </row>
    <row r="11" customFormat="false" ht="15" hidden="false" customHeight="false" outlineLevel="0" collapsed="false">
      <c r="A11" s="77"/>
      <c r="B11" s="77"/>
      <c r="C11" s="77"/>
      <c r="D11" s="67" t="n">
        <v>0</v>
      </c>
      <c r="E11" s="77"/>
    </row>
    <row r="12" customFormat="false" ht="15" hidden="false" customHeight="false" outlineLevel="0" collapsed="false">
      <c r="A12" s="75"/>
      <c r="B12" s="75"/>
      <c r="C12" s="75"/>
      <c r="D12" s="66" t="n">
        <v>0</v>
      </c>
      <c r="E12" s="75"/>
    </row>
    <row r="13" customFormat="false" ht="15" hidden="false" customHeight="false" outlineLevel="0" collapsed="false">
      <c r="A13" s="77"/>
      <c r="B13" s="77"/>
      <c r="C13" s="77"/>
      <c r="D13" s="67" t="n">
        <v>0</v>
      </c>
      <c r="E13" s="77"/>
    </row>
    <row r="14" customFormat="false" ht="15" hidden="false" customHeight="false" outlineLevel="0" collapsed="false">
      <c r="A14" s="75"/>
      <c r="B14" s="75"/>
      <c r="C14" s="75"/>
      <c r="D14" s="66" t="n">
        <v>0</v>
      </c>
      <c r="E14" s="75"/>
    </row>
    <row r="15" customFormat="false" ht="15" hidden="false" customHeight="false" outlineLevel="0" collapsed="false">
      <c r="A15" s="77"/>
      <c r="B15" s="77"/>
      <c r="C15" s="77"/>
      <c r="D15" s="67" t="n">
        <v>0</v>
      </c>
      <c r="E15" s="77"/>
    </row>
    <row r="16" customFormat="false" ht="15" hidden="false" customHeight="false" outlineLevel="0" collapsed="false">
      <c r="A16" s="75"/>
      <c r="B16" s="75"/>
      <c r="C16" s="75"/>
      <c r="D16" s="66" t="n">
        <v>0</v>
      </c>
      <c r="E16" s="75"/>
    </row>
    <row r="17" customFormat="false" ht="15" hidden="false" customHeight="false" outlineLevel="0" collapsed="false">
      <c r="A17" s="77"/>
      <c r="B17" s="77"/>
      <c r="C17" s="77"/>
      <c r="D17" s="67" t="n">
        <v>0</v>
      </c>
      <c r="E17" s="77"/>
    </row>
    <row r="18" customFormat="false" ht="15" hidden="false" customHeight="false" outlineLevel="0" collapsed="false">
      <c r="A18" s="75"/>
      <c r="B18" s="75"/>
      <c r="C18" s="75"/>
      <c r="D18" s="66" t="n">
        <v>0</v>
      </c>
      <c r="E18" s="75"/>
    </row>
    <row r="19" customFormat="false" ht="15" hidden="false" customHeight="false" outlineLevel="0" collapsed="false">
      <c r="A19" s="77"/>
      <c r="B19" s="77"/>
      <c r="C19" s="77"/>
      <c r="D19" s="67" t="n">
        <v>0</v>
      </c>
      <c r="E19" s="77"/>
    </row>
    <row r="20" customFormat="false" ht="15" hidden="false" customHeight="false" outlineLevel="0" collapsed="false">
      <c r="A20" s="75"/>
      <c r="B20" s="75"/>
      <c r="C20" s="75"/>
      <c r="D20" s="66" t="n">
        <v>0</v>
      </c>
      <c r="E20" s="75"/>
    </row>
    <row r="21" customFormat="false" ht="15" hidden="false" customHeight="false" outlineLevel="0" collapsed="false">
      <c r="A21" s="77"/>
      <c r="B21" s="77"/>
      <c r="C21" s="77"/>
      <c r="D21" s="67" t="n">
        <v>0</v>
      </c>
      <c r="E21" s="77"/>
    </row>
    <row r="22" customFormat="false" ht="15" hidden="false" customHeight="false" outlineLevel="0" collapsed="false">
      <c r="A22" s="75"/>
      <c r="B22" s="75"/>
      <c r="C22" s="75"/>
      <c r="D22" s="66" t="n">
        <v>0</v>
      </c>
      <c r="E22" s="75"/>
    </row>
    <row r="23" customFormat="false" ht="15" hidden="false" customHeight="false" outlineLevel="0" collapsed="false">
      <c r="A23" s="77"/>
      <c r="B23" s="77"/>
      <c r="C23" s="77"/>
      <c r="D23" s="67" t="n">
        <v>0</v>
      </c>
      <c r="E23" s="77"/>
    </row>
    <row r="24" customFormat="false" ht="15" hidden="false" customHeight="false" outlineLevel="0" collapsed="false">
      <c r="A24" s="75"/>
      <c r="B24" s="75"/>
      <c r="C24" s="75"/>
      <c r="D24" s="66" t="n">
        <v>0</v>
      </c>
      <c r="E24" s="75"/>
    </row>
    <row r="25" customFormat="false" ht="15" hidden="false" customHeight="false" outlineLevel="0" collapsed="false">
      <c r="A25" s="77"/>
      <c r="B25" s="77"/>
      <c r="C25" s="77"/>
      <c r="D25" s="67" t="n">
        <v>0</v>
      </c>
      <c r="E25" s="77"/>
    </row>
    <row r="26" customFormat="false" ht="15" hidden="false" customHeight="false" outlineLevel="0" collapsed="false">
      <c r="A26" s="75"/>
      <c r="B26" s="75"/>
      <c r="C26" s="75"/>
      <c r="D26" s="66" t="n">
        <v>0</v>
      </c>
      <c r="E26" s="75"/>
    </row>
    <row r="27" customFormat="false" ht="15" hidden="false" customHeight="false" outlineLevel="0" collapsed="false">
      <c r="A27" s="77"/>
      <c r="B27" s="77"/>
      <c r="C27" s="77"/>
      <c r="D27" s="67" t="n">
        <v>0</v>
      </c>
      <c r="E27" s="77"/>
    </row>
    <row r="28" customFormat="false" ht="15" hidden="false" customHeight="false" outlineLevel="0" collapsed="false">
      <c r="A28" s="75"/>
      <c r="B28" s="75"/>
      <c r="C28" s="75"/>
      <c r="D28" s="66" t="n">
        <v>0</v>
      </c>
      <c r="E28" s="75"/>
    </row>
    <row r="29" customFormat="false" ht="15" hidden="false" customHeight="false" outlineLevel="0" collapsed="false">
      <c r="A29" s="77"/>
      <c r="B29" s="77"/>
      <c r="C29" s="77"/>
      <c r="D29" s="67" t="n">
        <v>0</v>
      </c>
      <c r="E29" s="77"/>
    </row>
    <row r="30" customFormat="false" ht="15" hidden="false" customHeight="false" outlineLevel="0" collapsed="false">
      <c r="A30" s="75"/>
      <c r="B30" s="75"/>
      <c r="C30" s="75"/>
      <c r="D30" s="66" t="n">
        <v>0</v>
      </c>
      <c r="E30" s="75"/>
    </row>
    <row r="31" customFormat="false" ht="15" hidden="false" customHeight="false" outlineLevel="0" collapsed="false">
      <c r="A31" s="77"/>
      <c r="B31" s="77"/>
      <c r="C31" s="77"/>
      <c r="D31" s="67" t="n">
        <v>0</v>
      </c>
      <c r="E31" s="77"/>
    </row>
    <row r="32" customFormat="false" ht="15" hidden="false" customHeight="false" outlineLevel="0" collapsed="false">
      <c r="A32" s="75"/>
      <c r="B32" s="75"/>
      <c r="C32" s="75"/>
      <c r="D32" s="66" t="n">
        <v>0</v>
      </c>
      <c r="E32" s="75"/>
    </row>
    <row r="33" customFormat="false" ht="15" hidden="false" customHeight="false" outlineLevel="0" collapsed="false">
      <c r="A33" s="77"/>
      <c r="B33" s="77"/>
      <c r="C33" s="77"/>
      <c r="D33" s="67" t="n">
        <v>0</v>
      </c>
      <c r="E33" s="77"/>
    </row>
  </sheetData>
  <mergeCells count="1">
    <mergeCell ref="A1:E1"/>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0" outlineLevelCol="0"/>
  <sheetData>
    <row r="1" customFormat="false" ht="15" hidden="false" customHeight="false" outlineLevel="0" collapsed="false">
      <c r="A1" s="0" t="s">
        <v>127</v>
      </c>
      <c r="B1" s="0" t="s">
        <v>394</v>
      </c>
      <c r="C1" s="0" t="n">
        <v>4</v>
      </c>
      <c r="D1" s="0" t="n">
        <v>125.81</v>
      </c>
      <c r="E1" s="0" t="n">
        <v>1200</v>
      </c>
      <c r="F1" s="0" t="n">
        <v>46.66</v>
      </c>
      <c r="G1" s="0" t="n">
        <v>444.88</v>
      </c>
      <c r="H1" s="0" t="n">
        <v>960</v>
      </c>
      <c r="I1" s="0" t="n">
        <v>960</v>
      </c>
      <c r="J1" s="0" t="n">
        <v>240</v>
      </c>
      <c r="K1" s="0" t="n">
        <v>240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A52EF"/>
    <pageSetUpPr fitToPage="false"/>
  </sheetPr>
  <dimension ref="A1:G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1" outlineLevelCol="0"/>
  <cols>
    <col collapsed="false" customWidth="true" hidden="false" outlineLevel="0" max="1" min="1" style="0" width="4"/>
    <col collapsed="false" customWidth="true" hidden="false" outlineLevel="0" max="2" min="2" style="0" width="44"/>
    <col collapsed="false" customWidth="true" hidden="false" outlineLevel="0" max="5" min="3" style="0" width="16"/>
    <col collapsed="false" customWidth="true" hidden="false" outlineLevel="0" max="6" min="6" style="0" width="12"/>
    <col collapsed="false" customWidth="true" hidden="true" outlineLevel="0" max="7" min="7" style="0" width="12"/>
  </cols>
  <sheetData>
    <row r="1" customFormat="false" ht="36" hidden="false" customHeight="true" outlineLevel="0" collapsed="false">
      <c r="A1" s="1" t="s">
        <v>58</v>
      </c>
      <c r="B1" s="1"/>
      <c r="C1" s="1"/>
      <c r="D1" s="1"/>
      <c r="E1" s="1"/>
      <c r="F1" s="1"/>
    </row>
    <row r="2" customFormat="false" ht="15" hidden="false" customHeight="false" outlineLevel="0" collapsed="false">
      <c r="A2" s="2" t="s">
        <v>1</v>
      </c>
      <c r="B2" s="2"/>
      <c r="C2" s="2"/>
      <c r="D2" s="2"/>
      <c r="E2" s="2"/>
      <c r="F2" s="2"/>
    </row>
    <row r="4" customFormat="false" ht="27.75" hidden="false" customHeight="true" outlineLevel="0" collapsed="false">
      <c r="A4" s="3"/>
      <c r="B4" s="3" t="s">
        <v>59</v>
      </c>
      <c r="C4" s="3" t="s">
        <v>60</v>
      </c>
      <c r="D4" s="3" t="s">
        <v>61</v>
      </c>
      <c r="E4" s="3" t="s">
        <v>62</v>
      </c>
      <c r="F4" s="3" t="s">
        <v>63</v>
      </c>
    </row>
    <row r="5" s="17" customFormat="true" ht="15" hidden="false" customHeight="false" outlineLevel="0" collapsed="false">
      <c r="B5" s="17" t="s">
        <v>64</v>
      </c>
      <c r="D5" s="18" t="s">
        <v>61</v>
      </c>
    </row>
    <row r="6" customFormat="false" ht="15" hidden="false" customHeight="false" outlineLevel="1" collapsed="false">
      <c r="B6" s="19" t="s">
        <v>65</v>
      </c>
      <c r="C6" s="20" t="n">
        <f aca="false">'LED Cost Sheet'!U4</f>
        <v>21755.3968379937</v>
      </c>
      <c r="D6" s="20" t="n">
        <f aca="false">'LED Cost Sheet'!W4</f>
        <v>33469.841289221</v>
      </c>
      <c r="E6" s="20" t="n">
        <f aca="false">IFERROR(D6-C6,0)</f>
        <v>11714.4444512274</v>
      </c>
      <c r="F6" s="21" t="n">
        <f aca="false">'Project Overview'!$C$16</f>
        <v>0.35</v>
      </c>
    </row>
    <row r="7" customFormat="false" ht="15" hidden="false" customHeight="false" outlineLevel="1" collapsed="false">
      <c r="B7" s="19" t="s">
        <v>66</v>
      </c>
      <c r="C7" s="20" t="n">
        <f aca="false">'Training LED Wall - Install'!I26</f>
        <v>4320</v>
      </c>
      <c r="D7" s="20" t="n">
        <f aca="false">IFERROR(C7/(1-F7),0)</f>
        <v>6646.15384615385</v>
      </c>
      <c r="E7" s="20" t="n">
        <f aca="false">IFERROR(D7-C7,0)</f>
        <v>2326.15384615385</v>
      </c>
      <c r="F7" s="21" t="n">
        <f aca="false">'Project Overview'!$C$17</f>
        <v>0.35</v>
      </c>
    </row>
    <row r="8" customFormat="false" ht="15" hidden="false" customHeight="false" outlineLevel="1" collapsed="false">
      <c r="B8" s="19" t="s">
        <v>67</v>
      </c>
      <c r="C8" s="20" t="n">
        <f aca="false">'Training LED Wall - Install'!I35-'Training LED Wall - Install'!I34</f>
        <v>18000</v>
      </c>
      <c r="D8" s="20" t="n">
        <f aca="false">IFERROR(C8/(1-F8),0)</f>
        <v>27692.3076923077</v>
      </c>
      <c r="E8" s="20" t="n">
        <f aca="false">IFERROR(D8-C8,0)</f>
        <v>9692.30769230769</v>
      </c>
      <c r="F8" s="21" t="n">
        <f aca="false">'Project Overview'!$C$17</f>
        <v>0.35</v>
      </c>
    </row>
    <row r="9" customFormat="false" ht="15" hidden="false" customHeight="false" outlineLevel="1" collapsed="false">
      <c r="B9" s="19" t="s">
        <v>68</v>
      </c>
      <c r="C9" s="20" t="n">
        <f aca="false">'Training LED Wall - Install'!I44</f>
        <v>18000</v>
      </c>
      <c r="D9" s="20" t="n">
        <f aca="false">IFERROR(C9/(1-F9),0)</f>
        <v>27692.3076923077</v>
      </c>
      <c r="E9" s="20" t="n">
        <f aca="false">IFERROR(D9-C9,0)</f>
        <v>9692.30769230769</v>
      </c>
      <c r="F9" s="21" t="n">
        <f aca="false">'Project Overview'!$C$17</f>
        <v>0.35</v>
      </c>
    </row>
    <row r="10" customFormat="false" ht="15" hidden="false" customHeight="false" outlineLevel="1" collapsed="false">
      <c r="B10" s="19" t="s">
        <v>69</v>
      </c>
      <c r="C10" s="20" t="n">
        <f aca="false">'Training LED Wall - Install'!I34</f>
        <v>20882.35</v>
      </c>
      <c r="D10" s="20" t="n">
        <f aca="false">IFERROR(C10/(1-F10),0)</f>
        <v>32126.6923076923</v>
      </c>
      <c r="E10" s="20" t="n">
        <f aca="false">IFERROR(D10-C10,0)</f>
        <v>11244.3423076923</v>
      </c>
      <c r="F10" s="21" t="n">
        <f aca="false">'Project Overview'!$C$17</f>
        <v>0.35</v>
      </c>
    </row>
    <row r="11" customFormat="false" ht="15" hidden="false" customHeight="false" outlineLevel="1" collapsed="false">
      <c r="B11" s="19" t="s">
        <v>70</v>
      </c>
      <c r="C11" s="20" t="n">
        <f aca="false">'Training LED Wall - Install'!I52</f>
        <v>4705.88</v>
      </c>
      <c r="D11" s="20" t="n">
        <f aca="false">IFERROR(C11/(1-F11),0)</f>
        <v>5536.32941176471</v>
      </c>
      <c r="E11" s="20" t="n">
        <f aca="false">IFERROR(D11-C11,0)</f>
        <v>830.449411764706</v>
      </c>
      <c r="F11" s="21" t="n">
        <f aca="false">'Project Overview'!$C$18</f>
        <v>0.15</v>
      </c>
    </row>
    <row r="12" customFormat="false" ht="15" hidden="false" customHeight="false" outlineLevel="1" collapsed="false">
      <c r="B12" s="4" t="s">
        <v>71</v>
      </c>
      <c r="C12" s="22" t="n">
        <f aca="false">SUM(C6:C11)</f>
        <v>87663.6268379937</v>
      </c>
      <c r="D12" s="22" t="n">
        <f aca="false">SUM(D6:D11)</f>
        <v>133163.632239447</v>
      </c>
      <c r="E12" s="22" t="n">
        <f aca="false">IFERROR(D12-C12,0)</f>
        <v>45500.0054014536</v>
      </c>
      <c r="F12" s="23" t="n">
        <f aca="false">IFERROR(1-C12/D12,0)</f>
        <v>0.341684922799628</v>
      </c>
    </row>
    <row r="13" customFormat="false" ht="15" hidden="false" customHeight="false" outlineLevel="1" collapsed="false">
      <c r="B13" s="19" t="s">
        <v>72</v>
      </c>
      <c r="C13" s="24" t="n">
        <f aca="false">D12*G13</f>
        <v>9321.45425676131</v>
      </c>
      <c r="D13" s="24" t="n">
        <f aca="false">D12*G13</f>
        <v>9321.45425676131</v>
      </c>
      <c r="E13" s="24" t="n">
        <v>0</v>
      </c>
      <c r="G13" s="25" t="n">
        <v>0.07</v>
      </c>
    </row>
    <row r="14" customFormat="false" ht="15" hidden="false" customHeight="false" outlineLevel="1" collapsed="false">
      <c r="B14" s="19" t="s">
        <v>73</v>
      </c>
      <c r="C14" s="24" t="n">
        <v>0</v>
      </c>
      <c r="D14" s="24" t="n">
        <v>0</v>
      </c>
      <c r="E14" s="24" t="n">
        <v>0</v>
      </c>
      <c r="G14" s="25" t="n">
        <v>0</v>
      </c>
    </row>
    <row r="15" customFormat="false" ht="15" hidden="false" customHeight="false" outlineLevel="1" collapsed="false">
      <c r="B15" s="19" t="s">
        <v>74</v>
      </c>
      <c r="C15" s="24" t="n">
        <v>0</v>
      </c>
      <c r="D15" s="24" t="n">
        <v>0</v>
      </c>
      <c r="E15" s="24" t="n">
        <v>0</v>
      </c>
      <c r="G15" s="25" t="n">
        <v>0</v>
      </c>
    </row>
    <row r="16" customFormat="false" ht="15" hidden="false" customHeight="false" outlineLevel="1" collapsed="false">
      <c r="B16" s="19" t="s">
        <v>75</v>
      </c>
      <c r="C16" s="24" t="n">
        <v>0</v>
      </c>
      <c r="D16" s="24" t="n">
        <v>0</v>
      </c>
      <c r="E16" s="24" t="n">
        <v>0</v>
      </c>
      <c r="F16" s="26" t="n">
        <v>0</v>
      </c>
    </row>
    <row r="17" customFormat="false" ht="15" hidden="false" customHeight="false" outlineLevel="0" collapsed="false">
      <c r="B17" s="27" t="s">
        <v>76</v>
      </c>
      <c r="C17" s="28" t="n">
        <f aca="false">C12+C13+C14+C15+C16</f>
        <v>96985.081094755</v>
      </c>
      <c r="D17" s="28" t="n">
        <f aca="false">D12+D13+D14+D15+D16</f>
        <v>142485.086496209</v>
      </c>
      <c r="E17" s="28" t="n">
        <f aca="false">IFERROR(D17-C17,0)</f>
        <v>45500.0054014536</v>
      </c>
      <c r="F17" s="29" t="n">
        <f aca="false">IFERROR(E17/D17,0)</f>
        <v>0.319331703551054</v>
      </c>
    </row>
    <row r="20" customFormat="false" ht="24" hidden="false" customHeight="true" outlineLevel="0" collapsed="false">
      <c r="B20" s="30" t="s">
        <v>77</v>
      </c>
      <c r="C20" s="30"/>
      <c r="D20" s="30"/>
      <c r="E20" s="30"/>
      <c r="F20" s="30"/>
    </row>
    <row r="21" customFormat="false" ht="15" hidden="false" customHeight="false" outlineLevel="0" collapsed="false">
      <c r="B21" s="31" t="s">
        <v>78</v>
      </c>
      <c r="C21" s="24" t="n">
        <f aca="false">SUM(CMS!F26:F26)</f>
        <v>0</v>
      </c>
      <c r="D21" s="24" t="n">
        <f aca="false">SUM(CMS!H26:H26)</f>
        <v>0</v>
      </c>
      <c r="E21" s="24" t="n">
        <f aca="false">SUM(CMS!I26:I26)</f>
        <v>0</v>
      </c>
      <c r="F21" s="25" t="n">
        <f aca="false">'Project Overview'!$C$20</f>
        <v>0.15</v>
      </c>
    </row>
    <row r="22" customFormat="false" ht="15" hidden="false" customHeight="false" outlineLevel="0" collapsed="false">
      <c r="B22" s="31" t="s">
        <v>79</v>
      </c>
      <c r="C22" s="24" t="n">
        <f aca="false">SUM(Scoring!F27:F27)</f>
        <v>0</v>
      </c>
      <c r="D22" s="24" t="n">
        <f aca="false">SUM(Scoring!H27:H27)</f>
        <v>0</v>
      </c>
      <c r="E22" s="24" t="n">
        <f aca="false">SUM(Scoring!I27:I27)</f>
        <v>0</v>
      </c>
      <c r="F22" s="25" t="n">
        <f aca="false">'Project Overview'!$C$19</f>
        <v>0.15</v>
      </c>
    </row>
    <row r="23" customFormat="false" ht="15" hidden="false" customHeight="false" outlineLevel="0" collapsed="false">
      <c r="B23" s="31" t="s">
        <v>80</v>
      </c>
      <c r="C23" s="24" t="n">
        <f aca="false">SUM('Venue Services'!B17:B17)</f>
        <v>0</v>
      </c>
      <c r="D23" s="24" t="n">
        <f aca="false">SUM('Venue Services'!C17:C17)</f>
        <v>0</v>
      </c>
      <c r="E23" s="24" t="n">
        <f aca="false">SUM('Venue Services'!D17:D17)</f>
        <v>0</v>
      </c>
      <c r="F23" s="26" t="n">
        <f aca="false">'Project Overview'!$C$17</f>
        <v>0.35</v>
      </c>
    </row>
    <row r="24" customFormat="false" ht="15" hidden="false" customHeight="false" outlineLevel="0" collapsed="false">
      <c r="B24" s="31" t="s">
        <v>81</v>
      </c>
      <c r="C24" s="24" t="n">
        <f aca="false">SUM('Additional Items'!F5:F5)</f>
        <v>0</v>
      </c>
      <c r="D24" s="24" t="n">
        <f aca="false">SUM('Additional Items'!H5:H5)</f>
        <v>0</v>
      </c>
      <c r="E24" s="24" t="n">
        <f aca="false">SUM('Additional Items'!I5:I5)</f>
        <v>0</v>
      </c>
      <c r="F24" s="26" t="n">
        <f aca="false">SUM('Additional Items'!G5:G5)</f>
        <v>0.15</v>
      </c>
    </row>
    <row r="25" customFormat="false" ht="15" hidden="false" customHeight="false" outlineLevel="0" collapsed="false">
      <c r="B25" s="31" t="s">
        <v>82</v>
      </c>
      <c r="C25" s="24" t="n">
        <f aca="false">SUM('Additional Items'!F6:F6)</f>
        <v>0</v>
      </c>
      <c r="D25" s="24" t="n">
        <f aca="false">SUM('Additional Items'!H6:H6)</f>
        <v>0</v>
      </c>
      <c r="E25" s="24" t="n">
        <f aca="false">SUM('Additional Items'!I6:I6)</f>
        <v>0</v>
      </c>
      <c r="F25" s="26" t="n">
        <f aca="false">SUM('Additional Items'!G6:G6)</f>
        <v>0.15</v>
      </c>
    </row>
    <row r="26" customFormat="false" ht="15" hidden="false" customHeight="false" outlineLevel="0" collapsed="false">
      <c r="B26" s="31" t="s">
        <v>83</v>
      </c>
      <c r="C26" s="24" t="n">
        <f aca="false">SUM('Additional Items'!F7:F7)</f>
        <v>0</v>
      </c>
      <c r="D26" s="24" t="n">
        <f aca="false">SUM('Additional Items'!H7:H7)</f>
        <v>0</v>
      </c>
      <c r="E26" s="24" t="n">
        <f aca="false">SUM('Additional Items'!I7:I7)</f>
        <v>0</v>
      </c>
      <c r="F26" s="26" t="n">
        <f aca="false">SUM('Additional Items'!G7:G7)</f>
        <v>0.15</v>
      </c>
    </row>
    <row r="27" customFormat="false" ht="15" hidden="false" customHeight="false" outlineLevel="0" collapsed="false">
      <c r="B27" s="31" t="s">
        <v>84</v>
      </c>
      <c r="C27" s="24" t="n">
        <f aca="false">SUM('Additional Items'!F8:F8)</f>
        <v>0</v>
      </c>
      <c r="D27" s="24" t="n">
        <f aca="false">SUM('Additional Items'!H8:H8)</f>
        <v>0</v>
      </c>
      <c r="E27" s="24" t="n">
        <f aca="false">SUM('Additional Items'!I8:I8)</f>
        <v>0</v>
      </c>
      <c r="F27" s="26" t="n">
        <f aca="false">SUM('Additional Items'!G8:G8)</f>
        <v>0.15</v>
      </c>
    </row>
    <row r="29" customFormat="false" ht="15" hidden="false" customHeight="false" outlineLevel="1" collapsed="false">
      <c r="A29" s="32"/>
      <c r="B29" s="33" t="s">
        <v>85</v>
      </c>
      <c r="C29" s="34" t="n">
        <f aca="false">SUM(C17,C21,C22,C23,C24,C25,C26,C27)</f>
        <v>96985.081094755</v>
      </c>
      <c r="D29" s="34" t="n">
        <f aca="false">SUM(D17,D21,D22,D23,D24,D25,D26,D27)</f>
        <v>142485.086496209</v>
      </c>
      <c r="E29" s="34" t="n">
        <f aca="false">SUM(E17,E21,E22,E23,E24,E25,E26,E27)</f>
        <v>45500.0054014536</v>
      </c>
      <c r="F29" s="35" t="n">
        <f aca="false">IFERROR(E29/D29,0)</f>
        <v>0.319331703551054</v>
      </c>
    </row>
  </sheetData>
  <mergeCells count="2">
    <mergeCell ref="A1:F1"/>
    <mergeCell ref="A2:F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8A745"/>
    <pageSetUpPr fitToPage="false"/>
  </sheetPr>
  <dimension ref="A1:G2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0" outlineLevelCol="0"/>
  <cols>
    <col collapsed="false" customWidth="true" hidden="false" outlineLevel="0" max="1" min="1" style="0" width="4"/>
    <col collapsed="false" customWidth="true" hidden="false" outlineLevel="0" max="2" min="2" style="0" width="40"/>
    <col collapsed="false" customWidth="true" hidden="false" outlineLevel="0" max="5" min="3" style="0" width="16"/>
    <col collapsed="false" customWidth="true" hidden="false" outlineLevel="0" max="6" min="6" style="0" width="12"/>
    <col collapsed="false" customWidth="true" hidden="false" outlineLevel="0" max="7" min="7" style="0" width="14"/>
  </cols>
  <sheetData>
    <row r="1" customFormat="false" ht="36" hidden="false" customHeight="true" outlineLevel="0" collapsed="false">
      <c r="A1" s="1" t="s">
        <v>86</v>
      </c>
      <c r="B1" s="1"/>
      <c r="C1" s="1"/>
      <c r="D1" s="1"/>
      <c r="E1" s="1"/>
      <c r="F1" s="1"/>
      <c r="G1" s="1"/>
    </row>
    <row r="2" customFormat="false" ht="15" hidden="false" customHeight="false" outlineLevel="0" collapsed="false">
      <c r="A2" s="2" t="s">
        <v>87</v>
      </c>
      <c r="B2" s="2"/>
      <c r="C2" s="2"/>
      <c r="D2" s="2"/>
      <c r="E2" s="2"/>
      <c r="F2" s="2"/>
      <c r="G2" s="2"/>
    </row>
    <row r="4" customFormat="false" ht="27.75" hidden="false" customHeight="true" outlineLevel="0" collapsed="false">
      <c r="A4" s="36"/>
      <c r="B4" s="36" t="s">
        <v>88</v>
      </c>
      <c r="C4" s="36" t="s">
        <v>60</v>
      </c>
      <c r="D4" s="36" t="s">
        <v>61</v>
      </c>
      <c r="E4" s="36" t="s">
        <v>62</v>
      </c>
      <c r="F4" s="36" t="s">
        <v>63</v>
      </c>
      <c r="G4" s="36" t="s">
        <v>89</v>
      </c>
    </row>
    <row r="5" customFormat="false" ht="15" hidden="false" customHeight="false" outlineLevel="0" collapsed="false">
      <c r="B5" s="5" t="s">
        <v>90</v>
      </c>
      <c r="C5" s="24" t="n">
        <f aca="false">SUM('LED Cost Sheet'!U4:U4)</f>
        <v>21755.3968379937</v>
      </c>
      <c r="D5" s="24" t="n">
        <f aca="false">SUM('LED Cost Sheet'!W4:W4)</f>
        <v>33469.841289221</v>
      </c>
      <c r="E5" s="24" t="n">
        <f aca="false">IFERROR(D5-C5,0)</f>
        <v>11714.4444512274</v>
      </c>
      <c r="F5" s="26" t="n">
        <f aca="false">'Project Overview'!$C$16</f>
        <v>0.35</v>
      </c>
      <c r="G5" s="24" t="n">
        <f aca="false">IFERROR(C5/144,0)</f>
        <v>151.079144708289</v>
      </c>
    </row>
    <row r="6" customFormat="false" ht="15" hidden="false" customHeight="false" outlineLevel="0" collapsed="false">
      <c r="A6" s="37"/>
      <c r="B6" s="7" t="s">
        <v>91</v>
      </c>
      <c r="C6" s="38" t="n">
        <f aca="false">SUM('Training LED Wall - Install'!I26:I26)</f>
        <v>4320</v>
      </c>
      <c r="D6" s="38" t="n">
        <f aca="false">SUM('Training LED Wall - Install'!K26:K26)</f>
        <v>6646.15384615385</v>
      </c>
      <c r="E6" s="38" t="n">
        <f aca="false">IFERROR(D6-C6,0)</f>
        <v>2326.15384615385</v>
      </c>
      <c r="F6" s="39" t="n">
        <f aca="false">'Project Overview'!$C$17</f>
        <v>0.35</v>
      </c>
      <c r="G6" s="38" t="n">
        <f aca="false">IFERROR(C6/144,0)</f>
        <v>30</v>
      </c>
    </row>
    <row r="7" customFormat="false" ht="15" hidden="false" customHeight="false" outlineLevel="0" collapsed="false">
      <c r="B7" s="5" t="s">
        <v>92</v>
      </c>
      <c r="C7" s="24" t="n">
        <f aca="false">(SUM('Training LED Wall - Install'!I35:I35)-SUM('Training LED Wall - Install'!I34:I34))</f>
        <v>18000</v>
      </c>
      <c r="D7" s="24" t="n">
        <f aca="false">(SUM('Training LED Wall - Install'!K35:K35)-SUM('Training LED Wall - Install'!K34:K34))</f>
        <v>27692.3076923077</v>
      </c>
      <c r="E7" s="24" t="n">
        <f aca="false">IFERROR(D7-C7,0)</f>
        <v>9692.3076923077</v>
      </c>
      <c r="F7" s="26" t="n">
        <f aca="false">'Project Overview'!$C$17</f>
        <v>0.35</v>
      </c>
      <c r="G7" s="24" t="n">
        <f aca="false">IFERROR(C7/144,0)</f>
        <v>125</v>
      </c>
    </row>
    <row r="8" customFormat="false" ht="15" hidden="false" customHeight="false" outlineLevel="0" collapsed="false">
      <c r="A8" s="37"/>
      <c r="B8" s="7" t="s">
        <v>93</v>
      </c>
      <c r="C8" s="38" t="n">
        <f aca="false">SUM('Training LED Wall - Install'!I44:I44)</f>
        <v>18000</v>
      </c>
      <c r="D8" s="38" t="n">
        <f aca="false">SUM('Training LED Wall - Install'!K44:K44)</f>
        <v>27692.3076923077</v>
      </c>
      <c r="E8" s="38" t="n">
        <f aca="false">IFERROR(D8-C8,0)</f>
        <v>9692.30769230769</v>
      </c>
      <c r="F8" s="39" t="n">
        <f aca="false">'Project Overview'!$C$17</f>
        <v>0.35</v>
      </c>
      <c r="G8" s="38" t="n">
        <f aca="false">IFERROR(C8/144,0)</f>
        <v>125</v>
      </c>
    </row>
    <row r="9" customFormat="false" ht="15" hidden="false" customHeight="false" outlineLevel="0" collapsed="false">
      <c r="B9" s="5" t="s">
        <v>94</v>
      </c>
      <c r="C9" s="24" t="n">
        <f aca="false">SUM('Training LED Wall - Install'!I34:I34)</f>
        <v>20882.35</v>
      </c>
      <c r="D9" s="24" t="n">
        <f aca="false">SUM('Training LED Wall - Install'!K34:K34)</f>
        <v>32126.6923076923</v>
      </c>
      <c r="E9" s="24" t="n">
        <f aca="false">IFERROR(D9-C9,0)</f>
        <v>11244.3423076923</v>
      </c>
      <c r="F9" s="26" t="n">
        <f aca="false">'Project Overview'!$C$17</f>
        <v>0.35</v>
      </c>
      <c r="G9" s="24"/>
    </row>
    <row r="10" customFormat="false" ht="15" hidden="false" customHeight="false" outlineLevel="0" collapsed="false">
      <c r="A10" s="37"/>
      <c r="B10" s="7" t="s">
        <v>95</v>
      </c>
      <c r="C10" s="38" t="n">
        <f aca="false">SUM('Training LED Wall - Install'!I52:I52)</f>
        <v>4705.88</v>
      </c>
      <c r="D10" s="38" t="n">
        <f aca="false">SUM('Training LED Wall - Install'!K52:K52)</f>
        <v>5536.32941176471</v>
      </c>
      <c r="E10" s="38" t="n">
        <f aca="false">IFERROR(D10-C10,0)</f>
        <v>830.449411764706</v>
      </c>
      <c r="F10" s="39" t="n">
        <f aca="false">'Project Overview'!$C$18</f>
        <v>0.15</v>
      </c>
      <c r="G10" s="38"/>
    </row>
    <row r="11" customFormat="false" ht="15" hidden="false" customHeight="false" outlineLevel="0" collapsed="false">
      <c r="B11" s="5" t="s">
        <v>78</v>
      </c>
      <c r="C11" s="24" t="n">
        <f aca="false">SUM(CMS!F26:F26)</f>
        <v>0</v>
      </c>
      <c r="D11" s="24" t="n">
        <f aca="false">SUM(CMS!H26:H26)</f>
        <v>0</v>
      </c>
      <c r="E11" s="24" t="n">
        <f aca="false">IFERROR(D11-C11,0)</f>
        <v>0</v>
      </c>
      <c r="F11" s="26" t="n">
        <f aca="false">'Project Overview'!$C$20</f>
        <v>0.15</v>
      </c>
      <c r="G11" s="24"/>
    </row>
    <row r="12" customFormat="false" ht="15" hidden="false" customHeight="false" outlineLevel="0" collapsed="false">
      <c r="A12" s="37"/>
      <c r="B12" s="7" t="s">
        <v>79</v>
      </c>
      <c r="C12" s="38" t="n">
        <f aca="false">SUM(Scoring!F27:F27)</f>
        <v>0</v>
      </c>
      <c r="D12" s="38" t="n">
        <f aca="false">SUM(Scoring!H27:H27)</f>
        <v>0</v>
      </c>
      <c r="E12" s="38" t="n">
        <f aca="false">IFERROR(D12-C12,0)</f>
        <v>0</v>
      </c>
      <c r="F12" s="39" t="n">
        <f aca="false">'Project Overview'!$C$19</f>
        <v>0.15</v>
      </c>
      <c r="G12" s="38"/>
    </row>
    <row r="13" customFormat="false" ht="15" hidden="false" customHeight="false" outlineLevel="0" collapsed="false">
      <c r="B13" s="5" t="s">
        <v>80</v>
      </c>
      <c r="C13" s="24" t="n">
        <f aca="false">SUM('Venue Services'!B17:B17)</f>
        <v>0</v>
      </c>
      <c r="D13" s="24" t="n">
        <f aca="false">SUM('Venue Services'!C17:C17)</f>
        <v>0</v>
      </c>
      <c r="E13" s="24" t="n">
        <f aca="false">IFERROR(D13-C13,0)</f>
        <v>0</v>
      </c>
      <c r="F13" s="26" t="n">
        <f aca="false">'Project Overview'!$C$17</f>
        <v>0.35</v>
      </c>
      <c r="G13" s="24"/>
    </row>
    <row r="14" customFormat="false" ht="15" hidden="false" customHeight="false" outlineLevel="0" collapsed="false">
      <c r="A14" s="37"/>
      <c r="B14" s="7" t="s">
        <v>81</v>
      </c>
      <c r="C14" s="38" t="n">
        <f aca="false">SUM('Additional Items'!F5:F5)</f>
        <v>0</v>
      </c>
      <c r="D14" s="38" t="n">
        <f aca="false">SUM('Additional Items'!H5:H5)</f>
        <v>0</v>
      </c>
      <c r="E14" s="38" t="n">
        <f aca="false">IFERROR(D14-C14,0)</f>
        <v>0</v>
      </c>
      <c r="F14" s="39" t="n">
        <f aca="false">'Project Overview'!$C$19</f>
        <v>0.15</v>
      </c>
      <c r="G14" s="38"/>
    </row>
    <row r="15" customFormat="false" ht="15" hidden="false" customHeight="false" outlineLevel="0" collapsed="false">
      <c r="B15" s="5" t="s">
        <v>82</v>
      </c>
      <c r="C15" s="24" t="n">
        <f aca="false">SUM('Additional Items'!F6:F6)</f>
        <v>0</v>
      </c>
      <c r="D15" s="24" t="n">
        <f aca="false">SUM('Additional Items'!H6:H6)</f>
        <v>0</v>
      </c>
      <c r="E15" s="24" t="n">
        <f aca="false">IFERROR(D15-C15,0)</f>
        <v>0</v>
      </c>
      <c r="F15" s="26" t="n">
        <f aca="false">'Project Overview'!$C$19</f>
        <v>0.15</v>
      </c>
      <c r="G15" s="24"/>
    </row>
    <row r="16" customFormat="false" ht="15" hidden="false" customHeight="false" outlineLevel="0" collapsed="false">
      <c r="A16" s="37"/>
      <c r="B16" s="7" t="s">
        <v>83</v>
      </c>
      <c r="C16" s="38" t="n">
        <f aca="false">SUM('Additional Items'!F7:F7)</f>
        <v>0</v>
      </c>
      <c r="D16" s="38" t="n">
        <f aca="false">SUM('Additional Items'!H7:H7)</f>
        <v>0</v>
      </c>
      <c r="E16" s="38" t="n">
        <f aca="false">IFERROR(D16-C16,0)</f>
        <v>0</v>
      </c>
      <c r="F16" s="39" t="n">
        <f aca="false">'Project Overview'!$C$19</f>
        <v>0.15</v>
      </c>
      <c r="G16" s="38"/>
    </row>
    <row r="17" customFormat="false" ht="15" hidden="false" customHeight="false" outlineLevel="0" collapsed="false">
      <c r="B17" s="5" t="s">
        <v>84</v>
      </c>
      <c r="C17" s="24" t="n">
        <f aca="false">SUM('Additional Items'!F8:F8)</f>
        <v>0</v>
      </c>
      <c r="D17" s="24" t="n">
        <f aca="false">SUM('Additional Items'!H8:H8)</f>
        <v>0</v>
      </c>
      <c r="E17" s="24" t="n">
        <f aca="false">IFERROR(D17-C17,0)</f>
        <v>0</v>
      </c>
      <c r="F17" s="26" t="n">
        <f aca="false">'Project Overview'!$C$19</f>
        <v>0.15</v>
      </c>
      <c r="G17" s="24"/>
    </row>
    <row r="19" customFormat="false" ht="15" hidden="false" customHeight="false" outlineLevel="0" collapsed="false">
      <c r="A19" s="40"/>
      <c r="B19" s="40" t="s">
        <v>96</v>
      </c>
      <c r="C19" s="41" t="n">
        <f aca="false">SUM(C5:C17)</f>
        <v>87663.6268379937</v>
      </c>
      <c r="D19" s="41" t="n">
        <f aca="false">SUM(D5:D17)</f>
        <v>133163.632239447</v>
      </c>
      <c r="E19" s="41" t="n">
        <f aca="false">IFERROR(D19-C19,0)</f>
        <v>45500.0054014536</v>
      </c>
      <c r="F19" s="42" t="n">
        <f aca="false">IFERROR(1-C19/D19,0)</f>
        <v>0.341684922799628</v>
      </c>
      <c r="G19" s="41" t="n">
        <f aca="false">IFERROR(C19/144,0)</f>
        <v>608.775186374956</v>
      </c>
    </row>
    <row r="20" customFormat="false" ht="15" hidden="false" customHeight="false" outlineLevel="0" collapsed="false">
      <c r="A20" s="37"/>
      <c r="B20" s="37" t="s">
        <v>97</v>
      </c>
      <c r="C20" s="38" t="n">
        <f aca="false">D19*0.07</f>
        <v>9321.45425676131</v>
      </c>
      <c r="D20" s="38" t="n">
        <f aca="false">D19*0.07</f>
        <v>9321.45425676131</v>
      </c>
      <c r="E20" s="38" t="n">
        <v>0</v>
      </c>
      <c r="F20" s="39" t="n">
        <v>0</v>
      </c>
      <c r="G20" s="37"/>
    </row>
    <row r="21" customFormat="false" ht="15" hidden="false" customHeight="false" outlineLevel="0" collapsed="false">
      <c r="B21" s="0" t="s">
        <v>98</v>
      </c>
      <c r="C21" s="24" t="n">
        <v>0</v>
      </c>
      <c r="D21" s="24" t="n">
        <v>0</v>
      </c>
      <c r="E21" s="24" t="n">
        <v>0</v>
      </c>
      <c r="F21" s="26" t="n">
        <v>0</v>
      </c>
    </row>
    <row r="22" customFormat="false" ht="15" hidden="false" customHeight="false" outlineLevel="0" collapsed="false">
      <c r="A22" s="32"/>
      <c r="B22" s="33" t="s">
        <v>99</v>
      </c>
      <c r="C22" s="34" t="n">
        <f aca="false">C19+C20+C21</f>
        <v>96985.081094755</v>
      </c>
      <c r="D22" s="34" t="n">
        <f aca="false">D19+D20+D21</f>
        <v>142485.086496209</v>
      </c>
      <c r="E22" s="34" t="n">
        <f aca="false">IFERROR(D22-C22,0)</f>
        <v>45500.0054014536</v>
      </c>
      <c r="F22" s="35" t="n">
        <f aca="false">IFERROR(1-C22/D22,0)</f>
        <v>0.319331703551054</v>
      </c>
      <c r="G22" s="34" t="n">
        <f aca="false">IFERROR(C22/144,0)</f>
        <v>673.507507602465</v>
      </c>
    </row>
  </sheetData>
  <mergeCells count="2">
    <mergeCell ref="A1:G1"/>
    <mergeCell ref="A2:G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8A745"/>
    <pageSetUpPr fitToPage="false"/>
  </sheetPr>
  <dimension ref="A1:AA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0" outlineLevelCol="0"/>
  <cols>
    <col collapsed="false" customWidth="true" hidden="false" outlineLevel="0" max="1" min="1" style="0" width="36"/>
    <col collapsed="false" customWidth="true" hidden="false" outlineLevel="0" max="4" min="2" style="0" width="8"/>
    <col collapsed="false" customWidth="true" hidden="false" outlineLevel="0" max="5" min="5" style="0" width="18"/>
    <col collapsed="false" customWidth="true" hidden="false" outlineLevel="0" max="6" min="6" style="0" width="14"/>
    <col collapsed="false" customWidth="true" hidden="false" outlineLevel="0" max="11" min="7" style="0" width="10"/>
    <col collapsed="false" customWidth="true" hidden="false" outlineLevel="0" max="12" min="12" style="0" width="8"/>
    <col collapsed="false" customWidth="true" hidden="false" outlineLevel="0" max="13" min="13" style="0" width="12"/>
    <col collapsed="false" customWidth="true" hidden="false" outlineLevel="0" max="15" min="14" style="0" width="10"/>
    <col collapsed="false" customWidth="true" hidden="false" outlineLevel="0" max="17" min="16" style="0" width="12"/>
    <col collapsed="false" customWidth="true" hidden="false" outlineLevel="0" max="22" min="18" style="0" width="14"/>
    <col collapsed="false" customWidth="true" hidden="false" outlineLevel="0" max="23" min="23" style="0" width="12"/>
    <col collapsed="false" customWidth="true" hidden="false" outlineLevel="0" max="24" min="24" style="0" width="16"/>
    <col collapsed="false" customWidth="true" hidden="false" outlineLevel="0" max="25" min="25" style="0" width="12"/>
    <col collapsed="false" customWidth="true" hidden="false" outlineLevel="0" max="26" min="26" style="0" width="14"/>
    <col collapsed="false" customWidth="true" hidden="false" outlineLevel="0" max="27" min="27" style="0" width="12"/>
  </cols>
  <sheetData>
    <row r="1" customFormat="false" ht="36" hidden="false" customHeight="true" outlineLevel="0" collapsed="false">
      <c r="A1" s="1" t="s">
        <v>100</v>
      </c>
      <c r="B1" s="1"/>
      <c r="C1" s="1"/>
      <c r="D1" s="1"/>
      <c r="E1" s="1"/>
      <c r="F1" s="1"/>
      <c r="G1" s="1"/>
      <c r="H1" s="1"/>
      <c r="I1" s="1"/>
      <c r="J1" s="1"/>
      <c r="K1" s="1"/>
      <c r="L1" s="1"/>
      <c r="M1" s="1"/>
      <c r="N1" s="1"/>
      <c r="O1" s="1"/>
      <c r="P1" s="1"/>
      <c r="Q1" s="1"/>
      <c r="R1" s="1"/>
      <c r="S1" s="1"/>
      <c r="T1" s="1"/>
      <c r="U1" s="1"/>
      <c r="V1" s="1"/>
      <c r="W1" s="1"/>
    </row>
    <row r="2" customFormat="false" ht="21.75" hidden="false" customHeight="true" outlineLevel="0" collapsed="false">
      <c r="Q2" s="43" t="s">
        <v>101</v>
      </c>
      <c r="R2" s="44" t="n">
        <f aca="false">'Project Overview'!$C$21</f>
        <v>0</v>
      </c>
      <c r="V2" s="43" t="s">
        <v>102</v>
      </c>
      <c r="W2" s="45" t="n">
        <f aca="false">'Project Overview'!$C$16</f>
        <v>0.35</v>
      </c>
    </row>
    <row r="3" customFormat="false" ht="27.75" hidden="false" customHeight="true" outlineLevel="0" collapsed="false">
      <c r="A3" s="30" t="s">
        <v>103</v>
      </c>
      <c r="B3" s="30" t="s">
        <v>104</v>
      </c>
      <c r="C3" s="30" t="s">
        <v>105</v>
      </c>
      <c r="D3" s="30" t="s">
        <v>106</v>
      </c>
      <c r="E3" s="30" t="s">
        <v>107</v>
      </c>
      <c r="F3" s="30" t="s">
        <v>108</v>
      </c>
      <c r="G3" s="30" t="s">
        <v>109</v>
      </c>
      <c r="H3" s="30" t="s">
        <v>110</v>
      </c>
      <c r="I3" s="30" t="s">
        <v>111</v>
      </c>
      <c r="J3" s="30" t="s">
        <v>112</v>
      </c>
      <c r="K3" s="30" t="s">
        <v>113</v>
      </c>
      <c r="L3" s="30" t="s">
        <v>114</v>
      </c>
      <c r="M3" s="30" t="s">
        <v>115</v>
      </c>
      <c r="N3" s="30" t="s">
        <v>116</v>
      </c>
      <c r="O3" s="30" t="s">
        <v>117</v>
      </c>
      <c r="P3" s="30" t="s">
        <v>118</v>
      </c>
      <c r="Q3" s="30" t="s">
        <v>119</v>
      </c>
      <c r="R3" s="30" t="s">
        <v>120</v>
      </c>
      <c r="S3" s="30" t="s">
        <v>121</v>
      </c>
      <c r="T3" s="30" t="s">
        <v>122</v>
      </c>
      <c r="U3" s="30" t="s">
        <v>31</v>
      </c>
      <c r="V3" s="30" t="s">
        <v>63</v>
      </c>
      <c r="W3" s="30" t="s">
        <v>61</v>
      </c>
      <c r="X3" s="30" t="s">
        <v>123</v>
      </c>
      <c r="Y3" s="30" t="s">
        <v>124</v>
      </c>
      <c r="Z3" s="30" t="s">
        <v>125</v>
      </c>
      <c r="AA3" s="30" t="s">
        <v>126</v>
      </c>
    </row>
    <row r="4" customFormat="false" ht="15" hidden="false" customHeight="false" outlineLevel="0" collapsed="false">
      <c r="A4" s="46" t="s">
        <v>64</v>
      </c>
      <c r="B4" s="47" t="n">
        <v>9</v>
      </c>
      <c r="C4" s="47" t="n">
        <v>16</v>
      </c>
      <c r="D4" s="37"/>
      <c r="E4" s="37" t="str">
        <f aca="false">IFERROR(VLOOKUP(F4,_Products!$A$1:$K$1,2,FALSE()),"")</f>
        <v>Yaham</v>
      </c>
      <c r="F4" s="48" t="s">
        <v>127</v>
      </c>
      <c r="G4" s="49" t="n">
        <f aca="false">IFERROR(VLOOKUP(F4,_Products!$A$1:$K$1,3,FALSE()),0)</f>
        <v>4</v>
      </c>
      <c r="H4" s="47" t="n">
        <f aca="false">IFERROR(CEILING(B4*304.8/IF(AND(VLOOKUP(F4,_Products!$A$1:$K$1,11,FALSE())&gt;0,VLOOKUP(F4,_Products!$A$1:$K$1,11,FALSE())&lt;VLOOKUP(F4,_Products!$A$1:$K$1,9,FALSE())),VLOOKUP(F4,_Products!$A$1:$K$1,11,FALSE()),VLOOKUP(F4,_Products!$A$1:$K$1,9,FALSE())),1)*IF(AND(VLOOKUP(F4,_Products!$A$1:$K$1,11,FALSE())&gt;0,VLOOKUP(F4,_Products!$A$1:$K$1,11,FALSE())&lt;VLOOKUP(F4,_Products!$A$1:$K$1,9,FALSE())),VLOOKUP(F4,_Products!$A$1:$K$1,11,FALSE()),VLOOKUP(F4,_Products!$A$1:$K$1,9,FALSE()))/304.8,B4)</f>
        <v>9.44881889763779</v>
      </c>
      <c r="I4" s="47" t="n">
        <f aca="false">IFERROR(CEILING(C4*304.8/IF(AND(VLOOKUP(F4,_Products!$A$1:$K$1,10,FALSE())&gt;0,VLOOKUP(F4,_Products!$A$1:$K$1,10,FALSE())&lt;VLOOKUP(F4,_Products!$A$1:$K$1,8,FALSE())),VLOOKUP(F4,_Products!$A$1:$K$1,10,FALSE()),VLOOKUP(F4,_Products!$A$1:$K$1,8,FALSE())),1)*IF(AND(VLOOKUP(F4,_Products!$A$1:$K$1,10,FALSE())&gt;0,VLOOKUP(F4,_Products!$A$1:$K$1,10,FALSE())&lt;VLOOKUP(F4,_Products!$A$1:$K$1,8,FALSE())),VLOOKUP(F4,_Products!$A$1:$K$1,10,FALSE()),VLOOKUP(F4,_Products!$A$1:$K$1,8,FALSE()))/304.8,C4)</f>
        <v>16.5354330708661</v>
      </c>
      <c r="J4" s="50" t="n">
        <f aca="false">IFERROR(ROUND(H4*304.8/G4,0),0)</f>
        <v>720</v>
      </c>
      <c r="K4" s="50" t="n">
        <f aca="false">IFERROR(ROUND(I4*304.8/G4,0),0)</f>
        <v>1260</v>
      </c>
      <c r="L4" s="51" t="n">
        <v>1</v>
      </c>
      <c r="M4" s="52" t="n">
        <f aca="false">H4*I4*L4</f>
        <v>156.240312480625</v>
      </c>
      <c r="N4" s="53" t="n">
        <f aca="false">IFERROR(VLOOKUP(F4,_Products!$A$1:$K$1,5,FALSE()),0)</f>
        <v>1200</v>
      </c>
      <c r="O4" s="53" t="s">
        <v>128</v>
      </c>
      <c r="P4" s="38" t="n">
        <f aca="false">IFERROR(VLOOKUP(F4,_Products!$A$1:$K$1,4,FALSE()),0)</f>
        <v>125.81</v>
      </c>
      <c r="Q4" s="38" t="n">
        <f aca="false">P4*M4</f>
        <v>19656.5937131874</v>
      </c>
      <c r="R4" s="38" t="n">
        <f aca="false">Q4*$R$2</f>
        <v>0</v>
      </c>
      <c r="S4" s="38" t="n">
        <f aca="false">SUM('Bundle Equipment'!E10:E10)</f>
        <v>536.4</v>
      </c>
      <c r="T4" s="38" t="n">
        <f aca="false">MAX(M4*10,500)</f>
        <v>1562.40312480625</v>
      </c>
      <c r="U4" s="54" t="n">
        <f aca="false">Q4+R4+S4+T4</f>
        <v>21755.3968379937</v>
      </c>
      <c r="V4" s="39" t="n">
        <f aca="false">W$2</f>
        <v>0.35</v>
      </c>
      <c r="W4" s="54" t="n">
        <f aca="false">IFERROR(U4/(1-V4),0)</f>
        <v>33469.841289221</v>
      </c>
      <c r="X4" s="38" t="n">
        <f aca="false">W4-U4</f>
        <v>11714.4444512274</v>
      </c>
      <c r="Y4" s="52" t="n">
        <f aca="false">IFERROR(ROUND(M4*0.092903*VLOOKUP(F4,_Products!$A$1:$K$1,6,FALSE()),0),0)</f>
        <v>677</v>
      </c>
      <c r="Z4" s="52" t="n">
        <f aca="false">IFERROR(ROUND(M4*0.092903*VLOOKUP(F4,_Products!$A$1:$K$1,7,FALSE()),0),0)</f>
        <v>6458</v>
      </c>
      <c r="AA4" s="52" t="n">
        <f aca="false">Z4*3.412</f>
        <v>22034.696</v>
      </c>
    </row>
    <row r="6" customFormat="false" ht="15" hidden="false" customHeight="false" outlineLevel="0" collapsed="false">
      <c r="A6" s="55" t="s">
        <v>129</v>
      </c>
      <c r="B6" s="55"/>
      <c r="C6" s="55"/>
      <c r="D6" s="55"/>
      <c r="E6" s="55"/>
      <c r="F6" s="55"/>
      <c r="G6" s="55"/>
      <c r="H6" s="55"/>
      <c r="I6" s="55"/>
      <c r="J6" s="55"/>
      <c r="K6" s="55"/>
      <c r="L6" s="56" t="n">
        <f aca="false">SUM(L4:L4)</f>
        <v>1</v>
      </c>
      <c r="M6" s="57" t="n">
        <f aca="false">SUM(M4:M4)</f>
        <v>156.240312480625</v>
      </c>
      <c r="N6" s="55"/>
      <c r="O6" s="55"/>
      <c r="P6" s="55"/>
      <c r="Q6" s="58" t="n">
        <f aca="false">SUM(Q4:Q4)</f>
        <v>19656.5937131874</v>
      </c>
      <c r="R6" s="58" t="n">
        <f aca="false">SUM(R4:R4)</f>
        <v>0</v>
      </c>
      <c r="S6" s="58" t="n">
        <f aca="false">SUM(S4:S4)</f>
        <v>536.4</v>
      </c>
      <c r="T6" s="58" t="n">
        <f aca="false">SUM(T4:T4)</f>
        <v>1562.40312480625</v>
      </c>
      <c r="U6" s="58" t="n">
        <f aca="false">SUM(U4:U4)</f>
        <v>21755.3968379937</v>
      </c>
      <c r="V6" s="59" t="n">
        <f aca="false">IFERROR(1-U6/W6,0)</f>
        <v>0.35</v>
      </c>
      <c r="W6" s="58" t="n">
        <f aca="false">SUM(W4:W4)</f>
        <v>33469.841289221</v>
      </c>
      <c r="X6" s="58" t="n">
        <f aca="false">SUM(X4:X4)</f>
        <v>11714.4444512274</v>
      </c>
      <c r="Y6" s="57" t="n">
        <f aca="false">SUM(Y4:Y4)</f>
        <v>677</v>
      </c>
      <c r="Z6" s="57" t="n">
        <f aca="false">SUM(Z4:Z4)</f>
        <v>6458</v>
      </c>
      <c r="AA6" s="57" t="n">
        <f aca="false">SUM(AA4:AA4)</f>
        <v>22034.696</v>
      </c>
    </row>
  </sheetData>
  <mergeCells count="1">
    <mergeCell ref="A1:W1"/>
  </mergeCells>
  <dataValidations count="1">
    <dataValidation allowBlank="true" error="Select a product from the dropdown list" errorStyle="stop" errorTitle="Invalid Product" operator="between" showDropDown="false" showErrorMessage="true" showInputMessage="false" sqref="F4" type="list">
      <formula1>_Products!$A$1:$A$1</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DEE2E6"/>
    <pageSetUpPr fitToPage="false"/>
  </sheetPr>
  <dimension ref="A1:O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0" outlineLevelCol="0"/>
  <cols>
    <col collapsed="false" customWidth="true" hidden="false" outlineLevel="0" max="1" min="1" style="0" width="36"/>
    <col collapsed="false" customWidth="true" hidden="false" outlineLevel="0" max="2" min="2" style="0" width="8"/>
    <col collapsed="false" customWidth="true" hidden="false" outlineLevel="0" max="7" min="3" style="0" width="12"/>
    <col collapsed="false" customWidth="true" hidden="false" outlineLevel="0" max="8" min="8" style="0" width="10"/>
    <col collapsed="false" customWidth="true" hidden="false" outlineLevel="0" max="9" min="9" style="0" width="12"/>
    <col collapsed="false" customWidth="true" hidden="false" outlineLevel="0" max="11" min="10" style="0" width="10"/>
    <col collapsed="false" customWidth="true" hidden="false" outlineLevel="0" max="12" min="12" style="0" width="12"/>
    <col collapsed="false" customWidth="true" hidden="false" outlineLevel="0" max="14" min="13" style="0" width="14"/>
    <col collapsed="false" customWidth="true" hidden="false" outlineLevel="0" max="15" min="15" style="0" width="12"/>
  </cols>
  <sheetData>
    <row r="1" customFormat="false" ht="36" hidden="false" customHeight="true" outlineLevel="0" collapsed="false">
      <c r="A1" s="1" t="s">
        <v>130</v>
      </c>
      <c r="B1" s="1"/>
      <c r="C1" s="1"/>
      <c r="D1" s="1"/>
      <c r="E1" s="1"/>
      <c r="F1" s="1"/>
      <c r="G1" s="1"/>
      <c r="H1" s="1"/>
      <c r="I1" s="1"/>
      <c r="J1" s="1"/>
      <c r="K1" s="1"/>
      <c r="L1" s="1"/>
      <c r="M1" s="1"/>
      <c r="N1" s="1"/>
      <c r="O1" s="1"/>
    </row>
    <row r="2" customFormat="false" ht="15" hidden="false" customHeight="false" outlineLevel="0" collapsed="false">
      <c r="A2" s="2" t="s">
        <v>131</v>
      </c>
      <c r="B2" s="2"/>
      <c r="C2" s="2"/>
      <c r="D2" s="2"/>
      <c r="E2" s="2"/>
      <c r="F2" s="2"/>
      <c r="G2" s="2"/>
      <c r="H2" s="2"/>
      <c r="I2" s="2"/>
      <c r="J2" s="2"/>
      <c r="K2" s="2"/>
      <c r="L2" s="2"/>
      <c r="M2" s="2"/>
      <c r="N2" s="2"/>
      <c r="O2" s="2"/>
    </row>
    <row r="4" customFormat="false" ht="27.75" hidden="false" customHeight="true" outlineLevel="0" collapsed="false">
      <c r="A4" s="60" t="s">
        <v>132</v>
      </c>
      <c r="B4" s="60" t="s">
        <v>114</v>
      </c>
      <c r="C4" s="60" t="s">
        <v>133</v>
      </c>
      <c r="D4" s="60" t="s">
        <v>134</v>
      </c>
      <c r="E4" s="60" t="s">
        <v>135</v>
      </c>
      <c r="F4" s="60" t="s">
        <v>136</v>
      </c>
      <c r="G4" s="60" t="s">
        <v>137</v>
      </c>
      <c r="H4" s="60" t="s">
        <v>138</v>
      </c>
      <c r="I4" s="60" t="s">
        <v>139</v>
      </c>
      <c r="J4" s="60" t="s">
        <v>117</v>
      </c>
      <c r="K4" s="60" t="s">
        <v>13</v>
      </c>
      <c r="L4" s="60" t="s">
        <v>124</v>
      </c>
      <c r="M4" s="60" t="s">
        <v>125</v>
      </c>
      <c r="N4" s="60" t="s">
        <v>140</v>
      </c>
      <c r="O4" s="60" t="s">
        <v>126</v>
      </c>
    </row>
    <row r="5" customFormat="false" ht="15" hidden="false" customHeight="false" outlineLevel="0" collapsed="false">
      <c r="A5" s="37" t="str">
        <f aca="false">'LED Cost Sheet'!A4</f>
        <v>Training LED Wall — wall</v>
      </c>
      <c r="B5" s="50" t="n">
        <f aca="false">'LED Cost Sheet'!L4</f>
        <v>1</v>
      </c>
      <c r="C5" s="61" t="n">
        <f aca="false">'LED Cost Sheet'!G4</f>
        <v>4</v>
      </c>
      <c r="D5" s="47" t="n">
        <f aca="false">'LED Cost Sheet'!H4</f>
        <v>9.44881889763779</v>
      </c>
      <c r="E5" s="47" t="n">
        <f aca="false">'LED Cost Sheet'!I4</f>
        <v>16.5354330708661</v>
      </c>
      <c r="F5" s="50" t="n">
        <f aca="false">'LED Cost Sheet'!J4</f>
        <v>720</v>
      </c>
      <c r="G5" s="50" t="n">
        <f aca="false">'LED Cost Sheet'!K4</f>
        <v>1260</v>
      </c>
      <c r="H5" s="52" t="n">
        <f aca="false">D5*E5*B5</f>
        <v>156.240312480625</v>
      </c>
      <c r="I5" s="37" t="n">
        <f aca="false">'LED Cost Sheet'!N4</f>
        <v>1200</v>
      </c>
      <c r="J5" s="37" t="str">
        <f aca="false">'LED Cost Sheet'!O4</f>
        <v>Front/Rear</v>
      </c>
      <c r="K5" s="37" t="s">
        <v>141</v>
      </c>
      <c r="L5" s="52" t="n">
        <f aca="false">'LED Cost Sheet'!Y4</f>
        <v>677</v>
      </c>
      <c r="M5" s="52" t="n">
        <f aca="false">'LED Cost Sheet'!Z4</f>
        <v>6458</v>
      </c>
      <c r="N5" s="62" t="n">
        <f aca="false">IFERROR((F5*G5*B5)/400000,0)</f>
        <v>2.268</v>
      </c>
      <c r="O5" s="52" t="n">
        <f aca="false">'LED Cost Sheet'!AA4</f>
        <v>22034.696</v>
      </c>
    </row>
  </sheetData>
  <mergeCells count="2">
    <mergeCell ref="A1:O1"/>
    <mergeCell ref="A2:O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8A745"/>
    <pageSetUpPr fitToPage="false"/>
  </sheetPr>
  <dimension ref="A3:K5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0" outlineLevelCol="0"/>
  <cols>
    <col collapsed="false" customWidth="true" hidden="false" outlineLevel="0" max="1" min="1" style="0" width="4"/>
    <col collapsed="false" customWidth="true" hidden="false" outlineLevel="0" max="2" min="2" style="0" width="32"/>
    <col collapsed="false" customWidth="true" hidden="false" outlineLevel="0" max="7" min="3" style="0" width="14"/>
    <col collapsed="false" customWidth="true" hidden="false" outlineLevel="0" max="8" min="8" style="0" width="4"/>
    <col collapsed="false" customWidth="true" hidden="false" outlineLevel="0" max="9" min="9" style="0" width="14"/>
    <col collapsed="false" customWidth="true" hidden="false" outlineLevel="0" max="10" min="10" style="0" width="12"/>
    <col collapsed="false" customWidth="true" hidden="false" outlineLevel="0" max="11" min="11" style="0" width="14"/>
  </cols>
  <sheetData>
    <row r="3" customFormat="false" ht="15" hidden="false" customHeight="false" outlineLevel="0" collapsed="false">
      <c r="A3" s="31" t="s">
        <v>142</v>
      </c>
    </row>
    <row r="4" customFormat="false" ht="15" hidden="false" customHeight="false" outlineLevel="0" collapsed="false">
      <c r="A4" s="19" t="s">
        <v>10</v>
      </c>
    </row>
    <row r="5" customFormat="false" ht="15" hidden="false" customHeight="false" outlineLevel="0" collapsed="false">
      <c r="A5" s="19" t="s">
        <v>143</v>
      </c>
    </row>
    <row r="7" customFormat="false" ht="15" hidden="false" customHeight="false" outlineLevel="0" collapsed="false">
      <c r="C7" s="31" t="s">
        <v>144</v>
      </c>
    </row>
    <row r="8" customFormat="false" ht="15" hidden="false" customHeight="false" outlineLevel="0" collapsed="false">
      <c r="C8" s="0" t="s">
        <v>145</v>
      </c>
      <c r="D8" s="25" t="n">
        <f aca="false">'Project Overview'!$C$17</f>
        <v>0.35</v>
      </c>
    </row>
    <row r="9" customFormat="false" ht="15" hidden="false" customHeight="false" outlineLevel="0" collapsed="false">
      <c r="C9" s="0" t="s">
        <v>146</v>
      </c>
      <c r="D9" s="25" t="n">
        <f aca="false">'Project Overview'!$C$17</f>
        <v>0.35</v>
      </c>
    </row>
    <row r="10" customFormat="false" ht="15" hidden="false" customHeight="false" outlineLevel="0" collapsed="false">
      <c r="C10" s="0" t="s">
        <v>123</v>
      </c>
      <c r="D10" s="25" t="n">
        <f aca="false">'Project Overview'!$C$17</f>
        <v>0.35</v>
      </c>
    </row>
    <row r="11" customFormat="false" ht="15" hidden="false" customHeight="false" outlineLevel="0" collapsed="false">
      <c r="C11" s="0" t="s">
        <v>147</v>
      </c>
      <c r="D11" s="25" t="n">
        <f aca="false">'Project Overview'!$C$18</f>
        <v>0.15</v>
      </c>
    </row>
    <row r="15" customFormat="false" ht="15" hidden="false" customHeight="false" outlineLevel="0" collapsed="false">
      <c r="B15" s="63" t="s">
        <v>148</v>
      </c>
    </row>
    <row r="16" customFormat="false" ht="15" hidden="false" customHeight="false" outlineLevel="0" collapsed="false">
      <c r="B16" s="4" t="s">
        <v>149</v>
      </c>
      <c r="C16" s="4" t="s">
        <v>150</v>
      </c>
      <c r="D16" s="4" t="s">
        <v>151</v>
      </c>
      <c r="E16" s="4" t="s">
        <v>152</v>
      </c>
    </row>
    <row r="17" customFormat="false" ht="15" hidden="false" customHeight="false" outlineLevel="0" collapsed="false">
      <c r="B17" s="64" t="n">
        <v>9</v>
      </c>
      <c r="C17" s="64" t="n">
        <v>16</v>
      </c>
      <c r="D17" s="65" t="n">
        <v>144</v>
      </c>
      <c r="E17" s="0" t="n">
        <v>1</v>
      </c>
    </row>
    <row r="19" customFormat="false" ht="24" hidden="false" customHeight="true" outlineLevel="0" collapsed="false">
      <c r="A19" s="30"/>
      <c r="B19" s="30" t="s">
        <v>153</v>
      </c>
      <c r="C19" s="30" t="s">
        <v>154</v>
      </c>
      <c r="D19" s="30" t="s">
        <v>155</v>
      </c>
      <c r="E19" s="30" t="s">
        <v>156</v>
      </c>
      <c r="F19" s="30" t="s">
        <v>157</v>
      </c>
      <c r="G19" s="30" t="s">
        <v>158</v>
      </c>
      <c r="H19" s="30"/>
      <c r="I19" s="30" t="s">
        <v>31</v>
      </c>
      <c r="J19" s="30" t="s">
        <v>145</v>
      </c>
      <c r="K19" s="30" t="s">
        <v>61</v>
      </c>
    </row>
    <row r="20" customFormat="false" ht="15" hidden="false" customHeight="false" outlineLevel="0" collapsed="false">
      <c r="A20" s="37"/>
      <c r="B20" s="37" t="s">
        <v>159</v>
      </c>
      <c r="C20" s="66" t="n">
        <v>0</v>
      </c>
      <c r="D20" s="66" t="n">
        <v>0</v>
      </c>
      <c r="E20" s="66" t="n">
        <v>0</v>
      </c>
      <c r="F20" s="38" t="n">
        <v>0</v>
      </c>
      <c r="G20" s="66" t="n">
        <v>0</v>
      </c>
      <c r="H20" s="37"/>
      <c r="I20" s="38" t="n">
        <f aca="false">SUM(C20:G20)</f>
        <v>0</v>
      </c>
      <c r="J20" s="39" t="n">
        <f aca="false">$D$8</f>
        <v>0.35</v>
      </c>
      <c r="K20" s="38" t="n">
        <f aca="false">I20/(1-J20)</f>
        <v>0</v>
      </c>
    </row>
    <row r="21" customFormat="false" ht="15" hidden="false" customHeight="false" outlineLevel="0" collapsed="false">
      <c r="B21" s="0" t="s">
        <v>160</v>
      </c>
      <c r="C21" s="67" t="n">
        <v>0</v>
      </c>
      <c r="D21" s="67" t="n">
        <v>0</v>
      </c>
      <c r="E21" s="67" t="n">
        <v>0</v>
      </c>
      <c r="F21" s="24" t="n">
        <v>0</v>
      </c>
      <c r="G21" s="67" t="n">
        <v>0</v>
      </c>
      <c r="I21" s="24" t="n">
        <f aca="false">SUM(C21:G21)</f>
        <v>0</v>
      </c>
      <c r="J21" s="26" t="n">
        <f aca="false">$D$8</f>
        <v>0.35</v>
      </c>
      <c r="K21" s="24" t="n">
        <f aca="false">I21/(1-J21)</f>
        <v>0</v>
      </c>
    </row>
    <row r="22" customFormat="false" ht="15" hidden="false" customHeight="false" outlineLevel="0" collapsed="false">
      <c r="A22" s="37"/>
      <c r="B22" s="37" t="s">
        <v>161</v>
      </c>
      <c r="C22" s="66" t="n">
        <v>4320</v>
      </c>
      <c r="D22" s="66" t="n">
        <v>0</v>
      </c>
      <c r="E22" s="66" t="n">
        <v>0</v>
      </c>
      <c r="F22" s="38" t="n">
        <v>0</v>
      </c>
      <c r="G22" s="66" t="n">
        <v>0</v>
      </c>
      <c r="H22" s="37"/>
      <c r="I22" s="38" t="n">
        <f aca="false">SUM(C22:G22)</f>
        <v>4320</v>
      </c>
      <c r="J22" s="39" t="n">
        <f aca="false">$D$8</f>
        <v>0.35</v>
      </c>
      <c r="K22" s="38" t="n">
        <f aca="false">I22/(1-J22)</f>
        <v>6646.15384615385</v>
      </c>
    </row>
    <row r="23" customFormat="false" ht="15" hidden="false" customHeight="false" outlineLevel="0" collapsed="false">
      <c r="B23" s="0" t="s">
        <v>162</v>
      </c>
      <c r="C23" s="67" t="n">
        <v>0</v>
      </c>
      <c r="D23" s="67" t="n">
        <v>0</v>
      </c>
      <c r="E23" s="67" t="n">
        <v>0</v>
      </c>
      <c r="F23" s="24" t="n">
        <v>0</v>
      </c>
      <c r="G23" s="67" t="n">
        <v>0</v>
      </c>
      <c r="I23" s="24" t="n">
        <f aca="false">SUM(C23:G23)</f>
        <v>0</v>
      </c>
      <c r="J23" s="26" t="n">
        <f aca="false">$D$8</f>
        <v>0.35</v>
      </c>
      <c r="K23" s="24" t="n">
        <f aca="false">I23/(1-J23)</f>
        <v>0</v>
      </c>
    </row>
    <row r="24" customFormat="false" ht="15" hidden="false" customHeight="false" outlineLevel="0" collapsed="false">
      <c r="A24" s="37"/>
      <c r="B24" s="37" t="s">
        <v>163</v>
      </c>
      <c r="C24" s="66" t="n">
        <v>0</v>
      </c>
      <c r="D24" s="66" t="n">
        <v>0</v>
      </c>
      <c r="E24" s="66" t="n">
        <v>0</v>
      </c>
      <c r="F24" s="38" t="n">
        <v>0</v>
      </c>
      <c r="G24" s="66" t="n">
        <v>0</v>
      </c>
      <c r="H24" s="37"/>
      <c r="I24" s="38" t="n">
        <f aca="false">SUM(C24:G24)</f>
        <v>0</v>
      </c>
      <c r="J24" s="39" t="n">
        <f aca="false">$D$8</f>
        <v>0.35</v>
      </c>
      <c r="K24" s="38" t="n">
        <f aca="false">I24/(1-J24)</f>
        <v>0</v>
      </c>
    </row>
    <row r="25" customFormat="false" ht="15" hidden="false" customHeight="false" outlineLevel="0" collapsed="false">
      <c r="B25" s="0" t="s">
        <v>163</v>
      </c>
      <c r="C25" s="67" t="n">
        <v>0</v>
      </c>
      <c r="D25" s="67" t="n">
        <v>0</v>
      </c>
      <c r="E25" s="67" t="n">
        <v>0</v>
      </c>
      <c r="F25" s="24" t="n">
        <v>0</v>
      </c>
      <c r="G25" s="67" t="n">
        <v>0</v>
      </c>
      <c r="I25" s="24" t="n">
        <f aca="false">SUM(C25:G25)</f>
        <v>0</v>
      </c>
      <c r="J25" s="26" t="n">
        <f aca="false">$D$8</f>
        <v>0.35</v>
      </c>
      <c r="K25" s="24" t="n">
        <f aca="false">I25/(1-J25)</f>
        <v>0</v>
      </c>
    </row>
    <row r="26" customFormat="false" ht="15" hidden="false" customHeight="false" outlineLevel="0" collapsed="false">
      <c r="A26" s="68"/>
      <c r="B26" s="68" t="s">
        <v>96</v>
      </c>
      <c r="C26" s="68"/>
      <c r="D26" s="68"/>
      <c r="E26" s="68"/>
      <c r="F26" s="68"/>
      <c r="G26" s="68"/>
      <c r="H26" s="68"/>
      <c r="I26" s="69" t="n">
        <f aca="false">SUM(I20:I25)</f>
        <v>4320</v>
      </c>
      <c r="J26" s="68"/>
      <c r="K26" s="69" t="n">
        <f aca="false">SUM(K20:K25)</f>
        <v>6646.15384615385</v>
      </c>
    </row>
    <row r="28" customFormat="false" ht="24" hidden="false" customHeight="true" outlineLevel="0" collapsed="false">
      <c r="A28" s="30"/>
      <c r="B28" s="30" t="s">
        <v>164</v>
      </c>
      <c r="C28" s="30" t="s">
        <v>154</v>
      </c>
      <c r="D28" s="30" t="s">
        <v>155</v>
      </c>
      <c r="E28" s="30" t="s">
        <v>156</v>
      </c>
      <c r="F28" s="30" t="s">
        <v>157</v>
      </c>
      <c r="G28" s="30" t="s">
        <v>158</v>
      </c>
      <c r="H28" s="30"/>
      <c r="I28" s="30" t="s">
        <v>31</v>
      </c>
      <c r="J28" s="30" t="s">
        <v>145</v>
      </c>
      <c r="K28" s="30" t="s">
        <v>61</v>
      </c>
    </row>
    <row r="29" customFormat="false" ht="15" hidden="false" customHeight="false" outlineLevel="0" collapsed="false">
      <c r="A29" s="37"/>
      <c r="B29" s="37" t="s">
        <v>165</v>
      </c>
      <c r="C29" s="66" t="n">
        <v>0</v>
      </c>
      <c r="D29" s="66" t="n">
        <v>0</v>
      </c>
      <c r="E29" s="66" t="n">
        <v>0</v>
      </c>
      <c r="F29" s="38" t="n">
        <v>0</v>
      </c>
      <c r="G29" s="66" t="n">
        <v>0</v>
      </c>
      <c r="H29" s="37"/>
      <c r="I29" s="38" t="n">
        <f aca="false">SUM(C29:G29)</f>
        <v>0</v>
      </c>
      <c r="J29" s="39" t="n">
        <f aca="false">$D$8</f>
        <v>0.35</v>
      </c>
      <c r="K29" s="38" t="n">
        <f aca="false">I29/(1-J29)</f>
        <v>0</v>
      </c>
    </row>
    <row r="30" customFormat="false" ht="15" hidden="false" customHeight="false" outlineLevel="0" collapsed="false">
      <c r="B30" s="0" t="s">
        <v>166</v>
      </c>
      <c r="C30" s="67" t="n">
        <v>0</v>
      </c>
      <c r="D30" s="67" t="n">
        <v>0</v>
      </c>
      <c r="E30" s="67" t="n">
        <v>0</v>
      </c>
      <c r="F30" s="24" t="n">
        <v>0</v>
      </c>
      <c r="G30" s="67" t="n">
        <v>0</v>
      </c>
      <c r="I30" s="24" t="n">
        <f aca="false">SUM(C30:G30)</f>
        <v>0</v>
      </c>
      <c r="J30" s="26" t="n">
        <f aca="false">$D$8</f>
        <v>0.35</v>
      </c>
      <c r="K30" s="24" t="n">
        <f aca="false">I30/(1-J30)</f>
        <v>0</v>
      </c>
    </row>
    <row r="31" customFormat="false" ht="15" hidden="false" customHeight="false" outlineLevel="0" collapsed="false">
      <c r="A31" s="37"/>
      <c r="B31" s="37" t="s">
        <v>167</v>
      </c>
      <c r="C31" s="66" t="n">
        <v>18000</v>
      </c>
      <c r="D31" s="66" t="n">
        <v>0</v>
      </c>
      <c r="E31" s="66" t="n">
        <v>0</v>
      </c>
      <c r="F31" s="38" t="n">
        <v>0</v>
      </c>
      <c r="G31" s="66" t="n">
        <v>0</v>
      </c>
      <c r="H31" s="37"/>
      <c r="I31" s="38" t="n">
        <f aca="false">SUM(C31:G31)</f>
        <v>18000</v>
      </c>
      <c r="J31" s="39" t="n">
        <f aca="false">$D$8</f>
        <v>0.35</v>
      </c>
      <c r="K31" s="38" t="n">
        <f aca="false">I31/(1-J31)</f>
        <v>27692.3076923077</v>
      </c>
    </row>
    <row r="32" customFormat="false" ht="15" hidden="false" customHeight="false" outlineLevel="0" collapsed="false">
      <c r="B32" s="0" t="s">
        <v>168</v>
      </c>
      <c r="C32" s="67" t="n">
        <v>0</v>
      </c>
      <c r="D32" s="67" t="n">
        <v>0</v>
      </c>
      <c r="E32" s="67" t="n">
        <v>0</v>
      </c>
      <c r="F32" s="24" t="n">
        <v>0</v>
      </c>
      <c r="G32" s="67" t="n">
        <v>0</v>
      </c>
      <c r="I32" s="24" t="n">
        <f aca="false">SUM(C32:G32)</f>
        <v>0</v>
      </c>
      <c r="J32" s="26" t="n">
        <f aca="false">$D$8</f>
        <v>0.35</v>
      </c>
      <c r="K32" s="24" t="n">
        <f aca="false">I32/(1-J32)</f>
        <v>0</v>
      </c>
    </row>
    <row r="33" customFormat="false" ht="15" hidden="false" customHeight="false" outlineLevel="0" collapsed="false">
      <c r="A33" s="37"/>
      <c r="B33" s="37" t="s">
        <v>169</v>
      </c>
      <c r="C33" s="66" t="n">
        <v>0</v>
      </c>
      <c r="D33" s="66" t="n">
        <v>0</v>
      </c>
      <c r="E33" s="66" t="n">
        <v>0</v>
      </c>
      <c r="F33" s="38" t="n">
        <v>0</v>
      </c>
      <c r="G33" s="66" t="n">
        <v>0</v>
      </c>
      <c r="H33" s="37"/>
      <c r="I33" s="38" t="n">
        <f aca="false">SUM(C33:G33)</f>
        <v>0</v>
      </c>
      <c r="J33" s="39" t="n">
        <f aca="false">$D$8</f>
        <v>0.35</v>
      </c>
      <c r="K33" s="38" t="n">
        <f aca="false">I33/(1-J33)</f>
        <v>0</v>
      </c>
    </row>
    <row r="34" customFormat="false" ht="15" hidden="false" customHeight="false" outlineLevel="0" collapsed="false">
      <c r="B34" s="0" t="s">
        <v>170</v>
      </c>
      <c r="C34" s="67" t="n">
        <v>20882.35</v>
      </c>
      <c r="D34" s="67" t="n">
        <v>0</v>
      </c>
      <c r="E34" s="67" t="n">
        <v>0</v>
      </c>
      <c r="F34" s="24" t="n">
        <v>0</v>
      </c>
      <c r="G34" s="67" t="n">
        <v>0</v>
      </c>
      <c r="I34" s="24" t="n">
        <f aca="false">SUM(C34:G34)</f>
        <v>20882.35</v>
      </c>
      <c r="J34" s="26" t="n">
        <f aca="false">$D$8</f>
        <v>0.35</v>
      </c>
      <c r="K34" s="24" t="n">
        <f aca="false">I34/(1-J34)</f>
        <v>32126.6923076923</v>
      </c>
    </row>
    <row r="35" customFormat="false" ht="15" hidden="false" customHeight="false" outlineLevel="0" collapsed="false">
      <c r="A35" s="68"/>
      <c r="B35" s="68" t="s">
        <v>96</v>
      </c>
      <c r="C35" s="68"/>
      <c r="D35" s="68"/>
      <c r="E35" s="68"/>
      <c r="F35" s="68"/>
      <c r="G35" s="68"/>
      <c r="H35" s="68"/>
      <c r="I35" s="69" t="n">
        <f aca="false">SUM(I29:I34)</f>
        <v>38882.35</v>
      </c>
      <c r="J35" s="68"/>
      <c r="K35" s="69" t="n">
        <f aca="false">SUM(K29:K34)</f>
        <v>59819</v>
      </c>
    </row>
    <row r="37" customFormat="false" ht="24" hidden="false" customHeight="true" outlineLevel="0" collapsed="false">
      <c r="A37" s="30"/>
      <c r="B37" s="30" t="s">
        <v>171</v>
      </c>
      <c r="C37" s="30" t="s">
        <v>154</v>
      </c>
      <c r="D37" s="30" t="s">
        <v>155</v>
      </c>
      <c r="E37" s="30" t="s">
        <v>156</v>
      </c>
      <c r="F37" s="30" t="s">
        <v>157</v>
      </c>
      <c r="G37" s="30" t="s">
        <v>158</v>
      </c>
      <c r="H37" s="30"/>
      <c r="I37" s="30" t="s">
        <v>31</v>
      </c>
      <c r="J37" s="30" t="s">
        <v>145</v>
      </c>
      <c r="K37" s="30" t="s">
        <v>61</v>
      </c>
    </row>
    <row r="38" customFormat="false" ht="15" hidden="false" customHeight="false" outlineLevel="0" collapsed="false">
      <c r="A38" s="37"/>
      <c r="B38" s="37" t="s">
        <v>172</v>
      </c>
      <c r="C38" s="66" t="n">
        <v>18000</v>
      </c>
      <c r="D38" s="66" t="n">
        <v>0</v>
      </c>
      <c r="E38" s="66" t="n">
        <v>0</v>
      </c>
      <c r="F38" s="38" t="n">
        <v>0</v>
      </c>
      <c r="G38" s="66" t="n">
        <v>0</v>
      </c>
      <c r="H38" s="37"/>
      <c r="I38" s="38" t="n">
        <f aca="false">SUM(C38:G38)</f>
        <v>18000</v>
      </c>
      <c r="J38" s="39" t="n">
        <f aca="false">$D$9</f>
        <v>0.35</v>
      </c>
      <c r="K38" s="38" t="n">
        <f aca="false">I38/(1-J38)</f>
        <v>27692.3076923077</v>
      </c>
    </row>
    <row r="39" customFormat="false" ht="15" hidden="false" customHeight="false" outlineLevel="0" collapsed="false">
      <c r="B39" s="0" t="s">
        <v>173</v>
      </c>
      <c r="C39" s="67" t="n">
        <v>0</v>
      </c>
      <c r="D39" s="67" t="n">
        <v>0</v>
      </c>
      <c r="E39" s="67" t="n">
        <v>0</v>
      </c>
      <c r="F39" s="24" t="n">
        <v>0</v>
      </c>
      <c r="G39" s="67" t="n">
        <v>0</v>
      </c>
      <c r="I39" s="24" t="n">
        <f aca="false">SUM(C39:G39)</f>
        <v>0</v>
      </c>
      <c r="J39" s="26" t="n">
        <f aca="false">$D$9</f>
        <v>0.35</v>
      </c>
      <c r="K39" s="24" t="n">
        <f aca="false">I39/(1-J39)</f>
        <v>0</v>
      </c>
    </row>
    <row r="40" customFormat="false" ht="15" hidden="false" customHeight="false" outlineLevel="0" collapsed="false">
      <c r="A40" s="37"/>
      <c r="B40" s="37" t="s">
        <v>174</v>
      </c>
      <c r="C40" s="66" t="n">
        <v>0</v>
      </c>
      <c r="D40" s="66" t="n">
        <v>0</v>
      </c>
      <c r="E40" s="66" t="n">
        <v>0</v>
      </c>
      <c r="F40" s="38" t="n">
        <v>0</v>
      </c>
      <c r="G40" s="66" t="n">
        <v>0</v>
      </c>
      <c r="H40" s="37"/>
      <c r="I40" s="38" t="n">
        <f aca="false">SUM(C40:G40)</f>
        <v>0</v>
      </c>
      <c r="J40" s="39" t="n">
        <f aca="false">$D$9</f>
        <v>0.35</v>
      </c>
      <c r="K40" s="38" t="n">
        <f aca="false">I40/(1-J40)</f>
        <v>0</v>
      </c>
    </row>
    <row r="41" customFormat="false" ht="15" hidden="false" customHeight="false" outlineLevel="0" collapsed="false">
      <c r="B41" s="0" t="s">
        <v>175</v>
      </c>
      <c r="C41" s="67" t="n">
        <v>0</v>
      </c>
      <c r="D41" s="67" t="n">
        <v>0</v>
      </c>
      <c r="E41" s="67" t="n">
        <v>0</v>
      </c>
      <c r="F41" s="24" t="n">
        <v>0</v>
      </c>
      <c r="G41" s="67" t="n">
        <v>0</v>
      </c>
      <c r="I41" s="24" t="n">
        <f aca="false">SUM(C41:G41)</f>
        <v>0</v>
      </c>
      <c r="J41" s="26" t="n">
        <f aca="false">$D$9</f>
        <v>0.35</v>
      </c>
      <c r="K41" s="24" t="n">
        <f aca="false">I41/(1-J41)</f>
        <v>0</v>
      </c>
    </row>
    <row r="42" customFormat="false" ht="15" hidden="false" customHeight="false" outlineLevel="0" collapsed="false">
      <c r="A42" s="37"/>
      <c r="B42" s="37" t="s">
        <v>176</v>
      </c>
      <c r="C42" s="66" t="n">
        <v>0</v>
      </c>
      <c r="D42" s="66" t="n">
        <v>0</v>
      </c>
      <c r="E42" s="66" t="n">
        <v>0</v>
      </c>
      <c r="F42" s="38" t="n">
        <v>0</v>
      </c>
      <c r="G42" s="66" t="n">
        <v>0</v>
      </c>
      <c r="H42" s="37"/>
      <c r="I42" s="38" t="n">
        <f aca="false">SUM(C42:G42)</f>
        <v>0</v>
      </c>
      <c r="J42" s="39" t="n">
        <f aca="false">$D$9</f>
        <v>0.35</v>
      </c>
      <c r="K42" s="38" t="n">
        <f aca="false">I42/(1-J42)</f>
        <v>0</v>
      </c>
    </row>
    <row r="43" customFormat="false" ht="15" hidden="false" customHeight="false" outlineLevel="0" collapsed="false">
      <c r="B43" s="0" t="s">
        <v>177</v>
      </c>
      <c r="C43" s="67" t="n">
        <v>0</v>
      </c>
      <c r="D43" s="67" t="n">
        <v>0</v>
      </c>
      <c r="E43" s="67" t="n">
        <v>0</v>
      </c>
      <c r="F43" s="24" t="n">
        <v>0</v>
      </c>
      <c r="G43" s="67" t="n">
        <v>0</v>
      </c>
      <c r="I43" s="24" t="n">
        <f aca="false">SUM(C43:G43)</f>
        <v>0</v>
      </c>
      <c r="J43" s="26" t="n">
        <f aca="false">$D$9</f>
        <v>0.35</v>
      </c>
      <c r="K43" s="24" t="n">
        <f aca="false">I43/(1-J43)</f>
        <v>0</v>
      </c>
    </row>
    <row r="44" customFormat="false" ht="15" hidden="false" customHeight="false" outlineLevel="0" collapsed="false">
      <c r="A44" s="68"/>
      <c r="B44" s="68" t="s">
        <v>96</v>
      </c>
      <c r="C44" s="68"/>
      <c r="D44" s="68"/>
      <c r="E44" s="68"/>
      <c r="F44" s="68"/>
      <c r="G44" s="68"/>
      <c r="H44" s="68"/>
      <c r="I44" s="69" t="n">
        <f aca="false">SUM(I38:I43)</f>
        <v>18000</v>
      </c>
      <c r="J44" s="68"/>
      <c r="K44" s="69" t="n">
        <f aca="false">SUM(K38:K43)</f>
        <v>27692.3076923077</v>
      </c>
    </row>
    <row r="46" customFormat="false" ht="24" hidden="false" customHeight="true" outlineLevel="0" collapsed="false">
      <c r="A46" s="30"/>
      <c r="B46" s="30" t="s">
        <v>178</v>
      </c>
      <c r="C46" s="30" t="s">
        <v>154</v>
      </c>
      <c r="D46" s="30" t="s">
        <v>155</v>
      </c>
      <c r="E46" s="30" t="s">
        <v>156</v>
      </c>
      <c r="F46" s="30" t="s">
        <v>157</v>
      </c>
      <c r="G46" s="30" t="s">
        <v>158</v>
      </c>
      <c r="H46" s="30"/>
      <c r="I46" s="30" t="s">
        <v>31</v>
      </c>
      <c r="J46" s="30" t="s">
        <v>145</v>
      </c>
      <c r="K46" s="30" t="s">
        <v>61</v>
      </c>
    </row>
    <row r="47" customFormat="false" ht="15" hidden="false" customHeight="false" outlineLevel="0" collapsed="false">
      <c r="A47" s="37"/>
      <c r="B47" s="37" t="s">
        <v>179</v>
      </c>
      <c r="C47" s="66" t="n">
        <v>4705.88</v>
      </c>
      <c r="D47" s="66" t="n">
        <v>0</v>
      </c>
      <c r="E47" s="66" t="n">
        <v>0</v>
      </c>
      <c r="F47" s="38" t="n">
        <v>0</v>
      </c>
      <c r="G47" s="66" t="n">
        <v>0</v>
      </c>
      <c r="H47" s="37"/>
      <c r="I47" s="38" t="n">
        <f aca="false">SUM(C47:G47)</f>
        <v>4705.88</v>
      </c>
      <c r="J47" s="39" t="n">
        <f aca="false">$D$11</f>
        <v>0.15</v>
      </c>
      <c r="K47" s="38" t="n">
        <f aca="false">I47/(1-J47)</f>
        <v>5536.32941176471</v>
      </c>
    </row>
    <row r="48" customFormat="false" ht="15" hidden="false" customHeight="false" outlineLevel="0" collapsed="false">
      <c r="B48" s="0" t="s">
        <v>180</v>
      </c>
      <c r="C48" s="67" t="n">
        <v>0</v>
      </c>
      <c r="D48" s="67" t="n">
        <v>0</v>
      </c>
      <c r="E48" s="67" t="n">
        <v>0</v>
      </c>
      <c r="F48" s="24" t="n">
        <v>0</v>
      </c>
      <c r="G48" s="67" t="n">
        <v>0</v>
      </c>
      <c r="I48" s="24" t="n">
        <f aca="false">SUM(C48:G48)</f>
        <v>0</v>
      </c>
      <c r="J48" s="26" t="n">
        <f aca="false">$D$11</f>
        <v>0.15</v>
      </c>
      <c r="K48" s="24" t="n">
        <f aca="false">I48/(1-J48)</f>
        <v>0</v>
      </c>
    </row>
    <row r="49" customFormat="false" ht="15" hidden="false" customHeight="false" outlineLevel="0" collapsed="false">
      <c r="A49" s="37"/>
      <c r="B49" s="37" t="s">
        <v>181</v>
      </c>
      <c r="C49" s="66" t="n">
        <v>0</v>
      </c>
      <c r="D49" s="66" t="n">
        <v>0</v>
      </c>
      <c r="E49" s="66" t="n">
        <v>0</v>
      </c>
      <c r="F49" s="38" t="n">
        <v>0</v>
      </c>
      <c r="G49" s="66" t="n">
        <v>0</v>
      </c>
      <c r="H49" s="37"/>
      <c r="I49" s="38" t="n">
        <f aca="false">SUM(C49:G49)</f>
        <v>0</v>
      </c>
      <c r="J49" s="39" t="n">
        <f aca="false">$D$11</f>
        <v>0.15</v>
      </c>
      <c r="K49" s="38" t="n">
        <f aca="false">I49/(1-J49)</f>
        <v>0</v>
      </c>
    </row>
    <row r="50" customFormat="false" ht="15" hidden="false" customHeight="false" outlineLevel="0" collapsed="false">
      <c r="B50" s="0" t="s">
        <v>182</v>
      </c>
      <c r="C50" s="67" t="n">
        <v>0</v>
      </c>
      <c r="D50" s="67" t="n">
        <v>0</v>
      </c>
      <c r="E50" s="67" t="n">
        <v>0</v>
      </c>
      <c r="F50" s="24" t="n">
        <v>0</v>
      </c>
      <c r="G50" s="67" t="n">
        <v>0</v>
      </c>
      <c r="I50" s="24" t="n">
        <f aca="false">SUM(C50:G50)</f>
        <v>0</v>
      </c>
      <c r="J50" s="26" t="n">
        <f aca="false">$D$11</f>
        <v>0.15</v>
      </c>
      <c r="K50" s="24" t="n">
        <f aca="false">I50/(1-J50)</f>
        <v>0</v>
      </c>
    </row>
    <row r="51" customFormat="false" ht="15" hidden="false" customHeight="false" outlineLevel="0" collapsed="false">
      <c r="A51" s="37"/>
      <c r="B51" s="37" t="s">
        <v>183</v>
      </c>
      <c r="C51" s="66" t="n">
        <v>0</v>
      </c>
      <c r="D51" s="66" t="n">
        <v>0</v>
      </c>
      <c r="E51" s="66" t="n">
        <v>0</v>
      </c>
      <c r="F51" s="38" t="n">
        <v>0</v>
      </c>
      <c r="G51" s="66" t="n">
        <v>0</v>
      </c>
      <c r="H51" s="37"/>
      <c r="I51" s="38" t="n">
        <f aca="false">SUM(C51:G51)</f>
        <v>0</v>
      </c>
      <c r="J51" s="39" t="n">
        <f aca="false">$D$11</f>
        <v>0.15</v>
      </c>
      <c r="K51" s="38" t="n">
        <f aca="false">I51/(1-J51)</f>
        <v>0</v>
      </c>
    </row>
    <row r="52" customFormat="false" ht="15" hidden="false" customHeight="false" outlineLevel="0" collapsed="false">
      <c r="A52" s="68"/>
      <c r="B52" s="68" t="s">
        <v>96</v>
      </c>
      <c r="C52" s="68"/>
      <c r="D52" s="68"/>
      <c r="E52" s="68"/>
      <c r="F52" s="68"/>
      <c r="G52" s="68"/>
      <c r="H52" s="68"/>
      <c r="I52" s="69" t="n">
        <f aca="false">SUM(I47:I51)</f>
        <v>4705.88</v>
      </c>
      <c r="J52" s="68"/>
      <c r="K52" s="69" t="n">
        <f aca="false">SUM(K47:K51)</f>
        <v>5536.32941176471</v>
      </c>
    </row>
    <row r="54" customFormat="false" ht="15" hidden="false" customHeight="false" outlineLevel="0" collapsed="false">
      <c r="A54" s="32"/>
      <c r="B54" s="33" t="s">
        <v>184</v>
      </c>
      <c r="C54" s="32"/>
      <c r="D54" s="32"/>
      <c r="E54" s="32"/>
      <c r="F54" s="32"/>
      <c r="G54" s="32"/>
      <c r="H54" s="32"/>
      <c r="I54" s="34" t="n">
        <f aca="false">I26+I35+I44+I52</f>
        <v>65908.23</v>
      </c>
      <c r="J54" s="32"/>
      <c r="K54" s="34" t="n">
        <f aca="false">K26+K35+K44+K52</f>
        <v>99693.7909502262</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8A745"/>
    <pageSetUpPr fitToPage="false"/>
  </sheetPr>
  <dimension ref="A1:I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0" outlineLevelCol="0"/>
  <cols>
    <col collapsed="false" customWidth="true" hidden="false" outlineLevel="0" max="1" min="1" style="0" width="4"/>
    <col collapsed="false" customWidth="true" hidden="false" outlineLevel="0" max="2" min="2" style="0" width="36"/>
    <col collapsed="false" customWidth="true" hidden="false" outlineLevel="0" max="4" min="3" style="0" width="12"/>
    <col collapsed="false" customWidth="true" hidden="false" outlineLevel="0" max="5" min="5" style="0" width="10"/>
    <col collapsed="false" customWidth="true" hidden="false" outlineLevel="0" max="6" min="6" style="0" width="12"/>
    <col collapsed="false" customWidth="true" hidden="false" outlineLevel="0" max="9" min="7" style="0" width="14"/>
  </cols>
  <sheetData>
    <row r="1" customFormat="false" ht="36" hidden="false" customHeight="true" outlineLevel="0" collapsed="false">
      <c r="A1" s="1" t="s">
        <v>185</v>
      </c>
      <c r="B1" s="1"/>
      <c r="C1" s="1"/>
      <c r="D1" s="1"/>
      <c r="E1" s="1"/>
      <c r="F1" s="1"/>
      <c r="G1" s="1"/>
      <c r="H1" s="1"/>
      <c r="I1" s="1"/>
    </row>
    <row r="4" customFormat="false" ht="27.75" hidden="false" customHeight="true" outlineLevel="0" collapsed="false">
      <c r="A4" s="30"/>
      <c r="B4" s="30" t="s">
        <v>103</v>
      </c>
      <c r="C4" s="30" t="s">
        <v>186</v>
      </c>
      <c r="D4" s="30" t="s">
        <v>187</v>
      </c>
      <c r="E4" s="30" t="s">
        <v>188</v>
      </c>
      <c r="F4" s="30" t="s">
        <v>189</v>
      </c>
      <c r="G4" s="30" t="s">
        <v>190</v>
      </c>
      <c r="H4" s="30" t="s">
        <v>191</v>
      </c>
      <c r="I4" s="30" t="s">
        <v>192</v>
      </c>
    </row>
    <row r="5" customFormat="false" ht="15" hidden="false" customHeight="false" outlineLevel="0" collapsed="false">
      <c r="A5" s="37"/>
      <c r="B5" s="46" t="s">
        <v>193</v>
      </c>
      <c r="C5" s="52" t="n">
        <v>1920</v>
      </c>
      <c r="D5" s="52" t="n">
        <v>1080</v>
      </c>
      <c r="E5" s="37" t="n">
        <v>8</v>
      </c>
      <c r="F5" s="37"/>
      <c r="G5" s="52" t="n">
        <v>650000</v>
      </c>
      <c r="H5" s="52" t="n">
        <v>455000</v>
      </c>
      <c r="I5" s="52" t="n">
        <v>320000</v>
      </c>
    </row>
    <row r="6" customFormat="false" ht="15" hidden="false" customHeight="false" outlineLevel="0" collapsed="false">
      <c r="B6" s="31" t="s">
        <v>194</v>
      </c>
      <c r="C6" s="70" t="n">
        <v>3840</v>
      </c>
      <c r="D6" s="70" t="n">
        <v>2160</v>
      </c>
      <c r="E6" s="0" t="n">
        <v>16</v>
      </c>
      <c r="G6" s="70" t="n">
        <v>650000</v>
      </c>
      <c r="H6" s="70" t="n">
        <v>455000</v>
      </c>
      <c r="I6" s="70" t="n">
        <v>320000</v>
      </c>
    </row>
    <row r="7" customFormat="false" ht="15" hidden="false" customHeight="false" outlineLevel="0" collapsed="false">
      <c r="A7" s="37"/>
      <c r="B7" s="46" t="s">
        <v>195</v>
      </c>
      <c r="C7" s="52" t="n">
        <v>7680</v>
      </c>
      <c r="D7" s="52" t="n">
        <v>4320</v>
      </c>
      <c r="E7" s="37" t="n">
        <v>20</v>
      </c>
      <c r="F7" s="37"/>
      <c r="G7" s="52" t="n">
        <v>1200000</v>
      </c>
      <c r="H7" s="52" t="n">
        <v>960000</v>
      </c>
      <c r="I7" s="52" t="n">
        <v>650000</v>
      </c>
    </row>
    <row r="10" customFormat="false" ht="15" hidden="false" customHeight="false" outlineLevel="0" collapsed="false">
      <c r="B10" s="63" t="s">
        <v>196</v>
      </c>
    </row>
    <row r="11" customFormat="false" ht="27.75" hidden="false" customHeight="true" outlineLevel="0" collapsed="false">
      <c r="A11" s="3"/>
      <c r="B11" s="3" t="s">
        <v>103</v>
      </c>
      <c r="C11" s="3" t="s">
        <v>186</v>
      </c>
      <c r="D11" s="3" t="s">
        <v>187</v>
      </c>
      <c r="E11" s="3" t="s">
        <v>114</v>
      </c>
      <c r="F11" s="3" t="s">
        <v>197</v>
      </c>
      <c r="G11" s="3" t="s">
        <v>198</v>
      </c>
      <c r="H11" s="3" t="s">
        <v>199</v>
      </c>
      <c r="I11" s="3" t="s">
        <v>200</v>
      </c>
    </row>
    <row r="12" customFormat="false" ht="15" hidden="false" customHeight="false" outlineLevel="0" collapsed="false">
      <c r="A12" s="37"/>
      <c r="B12" s="37" t="str">
        <f aca="false">'LED Cost Sheet'!A4</f>
        <v>Training LED Wall — wall</v>
      </c>
      <c r="C12" s="52" t="n">
        <f aca="false">'LED Cost Sheet'!K4</f>
        <v>1260</v>
      </c>
      <c r="D12" s="52" t="n">
        <f aca="false">'LED Cost Sheet'!J4</f>
        <v>720</v>
      </c>
      <c r="E12" s="50" t="n">
        <f aca="false">'LED Cost Sheet'!L4</f>
        <v>1</v>
      </c>
      <c r="F12" s="52" t="n">
        <f aca="false">C12*D12*E12</f>
        <v>907200</v>
      </c>
      <c r="G12" s="37" t="n">
        <f aca="false">IFERROR(CEILING(F12/650000,1),0)</f>
        <v>2</v>
      </c>
      <c r="H12" s="37" t="str">
        <f aca="false">IF(G12&gt;8,"MCTRL4K","660 Pro")</f>
        <v>660 Pro</v>
      </c>
      <c r="I12" s="37" t="n">
        <f aca="false">IFERROR(CEILING(G12/IF(G12&gt;8,16,8),1),0)</f>
        <v>1</v>
      </c>
    </row>
    <row r="13" customFormat="false" ht="15" hidden="false" customHeight="false" outlineLevel="0" collapsed="false">
      <c r="A13" s="55"/>
      <c r="B13" s="55" t="s">
        <v>201</v>
      </c>
      <c r="C13" s="55"/>
      <c r="D13" s="55"/>
      <c r="E13" s="55"/>
      <c r="F13" s="57" t="n">
        <f aca="false">SUM(F12:F12)</f>
        <v>907200</v>
      </c>
      <c r="G13" s="55" t="n">
        <f aca="false">SUM(G12:G12)</f>
        <v>2</v>
      </c>
      <c r="H13" s="55"/>
      <c r="I13" s="55" t="n">
        <f aca="false">SUM(I12:I12)</f>
        <v>1</v>
      </c>
    </row>
  </sheetData>
  <mergeCells count="1">
    <mergeCell ref="A1:I1"/>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8A745"/>
    <pageSetUpPr fitToPage="false"/>
  </sheetPr>
  <dimension ref="A1:H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0" outlineLevelCol="0"/>
  <cols>
    <col collapsed="false" customWidth="true" hidden="false" outlineLevel="0" max="1" min="1" style="0" width="18"/>
    <col collapsed="false" customWidth="true" hidden="false" outlineLevel="0" max="2" min="2" style="0" width="30"/>
    <col collapsed="false" customWidth="true" hidden="false" outlineLevel="0" max="3" min="3" style="0" width="14"/>
    <col collapsed="false" customWidth="true" hidden="false" outlineLevel="0" max="4" min="4" style="0" width="12"/>
    <col collapsed="false" customWidth="true" hidden="false" outlineLevel="0" max="5" min="5" style="0" width="14"/>
    <col collapsed="false" customWidth="true" hidden="false" outlineLevel="0" max="6" min="6" style="0" width="12"/>
    <col collapsed="false" customWidth="true" hidden="false" outlineLevel="0" max="8" min="7" style="0" width="14"/>
  </cols>
  <sheetData>
    <row r="1" customFormat="false" ht="36" hidden="false" customHeight="true" outlineLevel="0" collapsed="false">
      <c r="A1" s="1" t="s">
        <v>202</v>
      </c>
      <c r="B1" s="1"/>
      <c r="C1" s="1"/>
      <c r="D1" s="1"/>
    </row>
    <row r="2" customFormat="false" ht="15" hidden="false" customHeight="false" outlineLevel="0" collapsed="false">
      <c r="A2" s="2" t="s">
        <v>203</v>
      </c>
      <c r="B2" s="2"/>
      <c r="C2" s="2"/>
      <c r="D2" s="2"/>
    </row>
    <row r="6" customFormat="false" ht="27.75" hidden="false" customHeight="true" outlineLevel="0" collapsed="false">
      <c r="A6" s="30" t="s">
        <v>88</v>
      </c>
      <c r="B6" s="30" t="s">
        <v>204</v>
      </c>
      <c r="C6" s="30" t="s">
        <v>60</v>
      </c>
      <c r="D6" s="30" t="s">
        <v>114</v>
      </c>
      <c r="E6" s="30" t="s">
        <v>31</v>
      </c>
      <c r="F6" s="30" t="s">
        <v>205</v>
      </c>
      <c r="G6" s="30" t="s">
        <v>61</v>
      </c>
      <c r="H6" s="30" t="s">
        <v>62</v>
      </c>
    </row>
    <row r="7" s="37" customFormat="true" ht="15" hidden="false" customHeight="false" outlineLevel="0" collapsed="false">
      <c r="A7" s="46" t="s">
        <v>64</v>
      </c>
    </row>
    <row r="8" customFormat="false" ht="15" hidden="false" customHeight="false" outlineLevel="0" collapsed="false">
      <c r="A8" s="37" t="s">
        <v>206</v>
      </c>
      <c r="B8" s="37" t="s">
        <v>207</v>
      </c>
      <c r="C8" s="66" t="n">
        <v>450</v>
      </c>
      <c r="D8" s="53" t="n">
        <v>1</v>
      </c>
      <c r="E8" s="38" t="n">
        <f aca="false">C8*D8</f>
        <v>450</v>
      </c>
      <c r="F8" s="71" t="n">
        <v>0.15</v>
      </c>
      <c r="G8" s="38" t="n">
        <f aca="false">IFERROR(E8/(1-F8),0)</f>
        <v>529.411764705882</v>
      </c>
      <c r="H8" s="38" t="n">
        <f aca="false">IFERROR(G8-E8,0)</f>
        <v>79.4117647058823</v>
      </c>
    </row>
    <row r="9" customFormat="false" ht="15" hidden="false" customHeight="false" outlineLevel="0" collapsed="false">
      <c r="A9" s="0" t="s">
        <v>206</v>
      </c>
      <c r="B9" s="0" t="s">
        <v>208</v>
      </c>
      <c r="C9" s="67" t="n">
        <v>86.4</v>
      </c>
      <c r="D9" s="72" t="n">
        <v>1</v>
      </c>
      <c r="E9" s="24" t="n">
        <f aca="false">C9*D9</f>
        <v>86.4</v>
      </c>
      <c r="F9" s="25" t="n">
        <v>0.15</v>
      </c>
      <c r="G9" s="24" t="n">
        <f aca="false">IFERROR(E9/(1-F9),0)</f>
        <v>101.647058823529</v>
      </c>
      <c r="H9" s="24" t="n">
        <f aca="false">IFERROR(G9-E9,0)</f>
        <v>15.2470588235294</v>
      </c>
    </row>
    <row r="10" customFormat="false" ht="15" hidden="false" customHeight="false" outlineLevel="0" collapsed="false">
      <c r="B10" s="31" t="s">
        <v>209</v>
      </c>
      <c r="E10" s="73" t="n">
        <f aca="false">SUM(E8:E9)</f>
        <v>536.4</v>
      </c>
      <c r="G10" s="24" t="n">
        <f aca="false">SUM(G8:G9)</f>
        <v>631.058823529412</v>
      </c>
      <c r="H10" s="24" t="n">
        <f aca="false">IFERROR(G10-E10,0)</f>
        <v>94.6588235294117</v>
      </c>
    </row>
    <row r="12" customFormat="false" ht="15" hidden="false" customHeight="false" outlineLevel="0" collapsed="false">
      <c r="A12" s="32" t="s">
        <v>210</v>
      </c>
      <c r="B12" s="32"/>
      <c r="C12" s="32"/>
      <c r="D12" s="32"/>
      <c r="E12" s="74" t="n">
        <f aca="false">E10</f>
        <v>536.4</v>
      </c>
      <c r="F12" s="32"/>
      <c r="G12" s="74" t="n">
        <f aca="false">G10</f>
        <v>631.058823529412</v>
      </c>
      <c r="H12" s="74" t="n">
        <f aca="false">IFERROR(G12-E12,0)</f>
        <v>94.6588235294117</v>
      </c>
    </row>
  </sheetData>
  <mergeCells count="2">
    <mergeCell ref="A1:D1"/>
    <mergeCell ref="A2:D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107"/>
    <pageSetUpPr fitToPage="false"/>
  </sheetPr>
  <dimension ref="A1:G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0" outlineLevelCol="0"/>
  <cols>
    <col collapsed="false" customWidth="true" hidden="false" outlineLevel="0" max="1" min="1" style="0" width="4"/>
    <col collapsed="false" customWidth="true" hidden="false" outlineLevel="0" max="2" min="2" style="0" width="30"/>
    <col collapsed="false" customWidth="true" hidden="false" outlineLevel="0" max="3" min="3" style="0" width="14"/>
    <col collapsed="false" customWidth="true" hidden="false" outlineLevel="0" max="4" min="4" style="0" width="12"/>
    <col collapsed="false" customWidth="true" hidden="false" outlineLevel="0" max="5" min="5" style="0" width="14"/>
    <col collapsed="false" customWidth="true" hidden="false" outlineLevel="0" max="6" min="6" style="0" width="4"/>
    <col collapsed="false" customWidth="true" hidden="false" outlineLevel="0" max="7" min="7" style="0" width="24"/>
  </cols>
  <sheetData>
    <row r="1" customFormat="false" ht="36" hidden="false" customHeight="true" outlineLevel="0" collapsed="false">
      <c r="A1" s="1" t="s">
        <v>211</v>
      </c>
      <c r="B1" s="1"/>
      <c r="C1" s="1"/>
      <c r="D1" s="1"/>
      <c r="E1" s="1"/>
      <c r="F1" s="1"/>
      <c r="G1" s="1"/>
    </row>
    <row r="4" customFormat="false" ht="24" hidden="false" customHeight="true" outlineLevel="0" collapsed="false">
      <c r="A4" s="3"/>
      <c r="B4" s="3" t="s">
        <v>212</v>
      </c>
      <c r="C4" s="3" t="s">
        <v>60</v>
      </c>
      <c r="D4" s="3" t="s">
        <v>213</v>
      </c>
      <c r="E4" s="3" t="s">
        <v>31</v>
      </c>
    </row>
    <row r="5" customFormat="false" ht="15" hidden="false" customHeight="false" outlineLevel="0" collapsed="false">
      <c r="A5" s="37"/>
      <c r="B5" s="37" t="s">
        <v>214</v>
      </c>
      <c r="C5" s="38" t="n">
        <v>300</v>
      </c>
      <c r="D5" s="75" t="n">
        <v>0</v>
      </c>
      <c r="E5" s="38" t="n">
        <v>0</v>
      </c>
      <c r="G5" s="76"/>
    </row>
    <row r="6" customFormat="false" ht="15" hidden="false" customHeight="false" outlineLevel="0" collapsed="false">
      <c r="B6" s="0" t="s">
        <v>215</v>
      </c>
      <c r="C6" s="24" t="n">
        <v>1000</v>
      </c>
      <c r="D6" s="77" t="n">
        <v>0</v>
      </c>
      <c r="E6" s="24" t="n">
        <v>0</v>
      </c>
      <c r="G6" s="76"/>
    </row>
    <row r="7" customFormat="false" ht="15" hidden="false" customHeight="false" outlineLevel="0" collapsed="false">
      <c r="A7" s="37"/>
      <c r="B7" s="37" t="s">
        <v>216</v>
      </c>
      <c r="C7" s="38" t="n">
        <v>125</v>
      </c>
      <c r="D7" s="75" t="n">
        <v>0</v>
      </c>
      <c r="E7" s="38" t="n">
        <v>0</v>
      </c>
      <c r="G7" s="76"/>
    </row>
    <row r="8" customFormat="false" ht="15" hidden="false" customHeight="false" outlineLevel="0" collapsed="false">
      <c r="B8" s="0" t="s">
        <v>217</v>
      </c>
      <c r="C8" s="24" t="n">
        <v>100</v>
      </c>
      <c r="D8" s="77" t="n">
        <v>0</v>
      </c>
      <c r="E8" s="24" t="n">
        <v>0</v>
      </c>
      <c r="G8" s="76"/>
    </row>
    <row r="9" customFormat="false" ht="15" hidden="false" customHeight="false" outlineLevel="0" collapsed="false">
      <c r="A9" s="37"/>
      <c r="B9" s="37" t="s">
        <v>218</v>
      </c>
      <c r="C9" s="38" t="n">
        <v>10000</v>
      </c>
      <c r="D9" s="75" t="n">
        <v>0</v>
      </c>
      <c r="E9" s="38" t="n">
        <v>0</v>
      </c>
      <c r="G9" s="76" t="s">
        <v>219</v>
      </c>
    </row>
    <row r="10" customFormat="false" ht="15" hidden="false" customHeight="false" outlineLevel="0" collapsed="false">
      <c r="A10" s="68"/>
      <c r="B10" s="68" t="s">
        <v>220</v>
      </c>
      <c r="C10" s="68"/>
      <c r="D10" s="68"/>
      <c r="E10" s="69" t="n">
        <v>0</v>
      </c>
    </row>
    <row r="11" customFormat="false" ht="15" hidden="false" customHeight="false" outlineLevel="0" collapsed="false">
      <c r="A11" s="40"/>
      <c r="B11" s="40" t="s">
        <v>201</v>
      </c>
      <c r="C11" s="40" t="s">
        <v>221</v>
      </c>
      <c r="D11" s="40"/>
      <c r="E11" s="41" t="n">
        <v>0</v>
      </c>
    </row>
    <row r="13" customFormat="false" ht="24" hidden="false" customHeight="true" outlineLevel="0" collapsed="false">
      <c r="A13" s="3"/>
      <c r="B13" s="3" t="s">
        <v>222</v>
      </c>
      <c r="C13" s="3" t="s">
        <v>60</v>
      </c>
      <c r="D13" s="3" t="s">
        <v>213</v>
      </c>
      <c r="E13" s="3" t="s">
        <v>31</v>
      </c>
    </row>
    <row r="14" customFormat="false" ht="15" hidden="false" customHeight="false" outlineLevel="0" collapsed="false">
      <c r="A14" s="37"/>
      <c r="B14" s="37" t="s">
        <v>214</v>
      </c>
      <c r="C14" s="38" t="n">
        <v>300</v>
      </c>
      <c r="D14" s="75" t="n">
        <v>0</v>
      </c>
      <c r="E14" s="38" t="n">
        <v>0</v>
      </c>
      <c r="G14" s="76"/>
    </row>
    <row r="15" customFormat="false" ht="15" hidden="false" customHeight="false" outlineLevel="0" collapsed="false">
      <c r="B15" s="0" t="s">
        <v>215</v>
      </c>
      <c r="C15" s="24" t="n">
        <v>1000</v>
      </c>
      <c r="D15" s="77" t="n">
        <v>0</v>
      </c>
      <c r="E15" s="24" t="n">
        <v>0</v>
      </c>
      <c r="G15" s="76"/>
    </row>
    <row r="16" customFormat="false" ht="15" hidden="false" customHeight="false" outlineLevel="0" collapsed="false">
      <c r="A16" s="37"/>
      <c r="B16" s="37" t="s">
        <v>216</v>
      </c>
      <c r="C16" s="38" t="n">
        <v>125</v>
      </c>
      <c r="D16" s="75" t="n">
        <v>0</v>
      </c>
      <c r="E16" s="38" t="n">
        <v>0</v>
      </c>
      <c r="G16" s="76"/>
    </row>
    <row r="17" customFormat="false" ht="15" hidden="false" customHeight="false" outlineLevel="0" collapsed="false">
      <c r="B17" s="0" t="s">
        <v>217</v>
      </c>
      <c r="C17" s="24" t="n">
        <v>100</v>
      </c>
      <c r="D17" s="77" t="n">
        <v>0</v>
      </c>
      <c r="E17" s="24" t="n">
        <v>0</v>
      </c>
      <c r="G17" s="76"/>
    </row>
    <row r="18" customFormat="false" ht="15" hidden="false" customHeight="false" outlineLevel="0" collapsed="false">
      <c r="A18" s="37"/>
      <c r="B18" s="37" t="s">
        <v>218</v>
      </c>
      <c r="C18" s="38" t="n">
        <v>10000</v>
      </c>
      <c r="D18" s="75" t="n">
        <v>0</v>
      </c>
      <c r="E18" s="38" t="n">
        <v>0</v>
      </c>
      <c r="G18" s="76" t="s">
        <v>219</v>
      </c>
    </row>
    <row r="19" customFormat="false" ht="15" hidden="false" customHeight="false" outlineLevel="0" collapsed="false">
      <c r="A19" s="68"/>
      <c r="B19" s="68" t="s">
        <v>220</v>
      </c>
      <c r="C19" s="68"/>
      <c r="D19" s="68"/>
      <c r="E19" s="69" t="n">
        <v>0</v>
      </c>
    </row>
    <row r="20" customFormat="false" ht="15" hidden="false" customHeight="false" outlineLevel="0" collapsed="false">
      <c r="A20" s="40"/>
      <c r="B20" s="40" t="s">
        <v>201</v>
      </c>
      <c r="C20" s="40" t="s">
        <v>221</v>
      </c>
      <c r="D20" s="40"/>
      <c r="E20" s="41" t="n">
        <v>0</v>
      </c>
    </row>
    <row r="22" customFormat="false" ht="24" hidden="false" customHeight="true" outlineLevel="0" collapsed="false">
      <c r="A22" s="3"/>
      <c r="B22" s="3" t="s">
        <v>223</v>
      </c>
      <c r="C22" s="3" t="s">
        <v>60</v>
      </c>
      <c r="D22" s="3" t="s">
        <v>213</v>
      </c>
      <c r="E22" s="3" t="s">
        <v>31</v>
      </c>
    </row>
    <row r="23" customFormat="false" ht="15" hidden="false" customHeight="false" outlineLevel="0" collapsed="false">
      <c r="A23" s="37"/>
      <c r="B23" s="37" t="s">
        <v>214</v>
      </c>
      <c r="C23" s="38" t="n">
        <v>300</v>
      </c>
      <c r="D23" s="75" t="n">
        <v>0</v>
      </c>
      <c r="E23" s="38" t="n">
        <v>0</v>
      </c>
      <c r="G23" s="76"/>
    </row>
    <row r="24" customFormat="false" ht="15" hidden="false" customHeight="false" outlineLevel="0" collapsed="false">
      <c r="B24" s="0" t="s">
        <v>215</v>
      </c>
      <c r="C24" s="24" t="n">
        <v>1000</v>
      </c>
      <c r="D24" s="77" t="n">
        <v>0</v>
      </c>
      <c r="E24" s="24" t="n">
        <v>0</v>
      </c>
      <c r="G24" s="76"/>
    </row>
    <row r="25" customFormat="false" ht="15" hidden="false" customHeight="false" outlineLevel="0" collapsed="false">
      <c r="A25" s="37"/>
      <c r="B25" s="37" t="s">
        <v>216</v>
      </c>
      <c r="C25" s="38" t="n">
        <v>125</v>
      </c>
      <c r="D25" s="75" t="n">
        <v>0</v>
      </c>
      <c r="E25" s="38" t="n">
        <v>0</v>
      </c>
      <c r="G25" s="76"/>
    </row>
    <row r="26" customFormat="false" ht="15" hidden="false" customHeight="false" outlineLevel="0" collapsed="false">
      <c r="B26" s="0" t="s">
        <v>217</v>
      </c>
      <c r="C26" s="24" t="n">
        <v>100</v>
      </c>
      <c r="D26" s="77" t="n">
        <v>0</v>
      </c>
      <c r="E26" s="24" t="n">
        <v>0</v>
      </c>
      <c r="G26" s="76"/>
    </row>
    <row r="27" customFormat="false" ht="15" hidden="false" customHeight="false" outlineLevel="0" collapsed="false">
      <c r="A27" s="37"/>
      <c r="B27" s="37" t="s">
        <v>218</v>
      </c>
      <c r="C27" s="38" t="n">
        <v>10000</v>
      </c>
      <c r="D27" s="75" t="n">
        <v>0</v>
      </c>
      <c r="E27" s="38" t="n">
        <v>0</v>
      </c>
      <c r="G27" s="76" t="s">
        <v>219</v>
      </c>
    </row>
    <row r="28" customFormat="false" ht="15" hidden="false" customHeight="false" outlineLevel="0" collapsed="false">
      <c r="B28" s="0" t="s">
        <v>224</v>
      </c>
      <c r="C28" s="24" t="n">
        <v>1500</v>
      </c>
      <c r="D28" s="77" t="n">
        <v>0</v>
      </c>
      <c r="E28" s="24" t="n">
        <v>0</v>
      </c>
      <c r="G28" s="76"/>
    </row>
    <row r="29" customFormat="false" ht="15" hidden="false" customHeight="false" outlineLevel="0" collapsed="false">
      <c r="A29" s="68"/>
      <c r="B29" s="68" t="s">
        <v>220</v>
      </c>
      <c r="C29" s="68"/>
      <c r="D29" s="68"/>
      <c r="E29" s="69" t="n">
        <v>0</v>
      </c>
    </row>
    <row r="30" customFormat="false" ht="15" hidden="false" customHeight="false" outlineLevel="0" collapsed="false">
      <c r="A30" s="40"/>
      <c r="B30" s="40" t="s">
        <v>201</v>
      </c>
      <c r="C30" s="40" t="s">
        <v>221</v>
      </c>
      <c r="D30" s="40"/>
      <c r="E30" s="41" t="n">
        <v>0</v>
      </c>
    </row>
  </sheetData>
  <mergeCells count="1">
    <mergeCell ref="A1:G1"/>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2026-09-14T08:06:44Z</dcterms:created>
  <dc:creator>ANC One</dc:creator>
  <dc:description/>
  <dc:language>en-US</dc:language>
  <cp:lastModifiedBy>ANC One</cp:lastModifiedBy>
  <dcterms:modified xsi:type="dcterms:W3CDTF">2026-09-14T08:06:44Z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